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8475" windowHeight="6000" firstSheet="4" activeTab="10"/>
  </bookViews>
  <sheets>
    <sheet name="ไฟฟ้ามิเตอร์ 1" sheetId="1" r:id="rId1"/>
    <sheet name="ประปา ประตู1" sheetId="2" r:id="rId2"/>
    <sheet name="แผนภูมิไฟฟ้ามิเตอร์1" sheetId="3" r:id="rId3"/>
    <sheet name="แผนภูมิประปาประตู1" sheetId="4" r:id="rId4"/>
    <sheet name="ไฟฟ้ามิเตอร์ 2" sheetId="5" r:id="rId5"/>
    <sheet name="ประปา ประตู3" sheetId="6" r:id="rId6"/>
    <sheet name="แผนภูมิไฟฟ้า ประตู3" sheetId="7" r:id="rId7"/>
    <sheet name="แผนภูมิประปา ประตู3" sheetId="8" r:id="rId8"/>
    <sheet name="รวมไฟฟ้า" sheetId="9" r:id="rId9"/>
    <sheet name="รวมประปา" sheetId="10" r:id="rId10"/>
    <sheet name="แผนภูมิรวมไฟฟ้า" sheetId="11" r:id="rId11"/>
  </sheets>
  <definedNames/>
  <calcPr fullCalcOnLoad="1"/>
</workbook>
</file>

<file path=xl/sharedStrings.xml><?xml version="1.0" encoding="utf-8"?>
<sst xmlns="http://schemas.openxmlformats.org/spreadsheetml/2006/main" count="111" uniqueCount="25">
  <si>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</si>
  <si>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</si>
  <si>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</si>
  <si>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</si>
  <si>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</si>
  <si>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</si>
  <si>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</si>
  <si>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</si>
  <si>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</si>
  <si>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</si>
  <si>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</si>
  <si>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</si>
  <si>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</si>
  <si>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</si>
  <si>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</si>
  <si>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</si>
  <si>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>รวมทั้งสองมิเตอร์</t>
  </si>
  <si>
    <t>ส่วนมิเตอร์ประตู 1</t>
  </si>
  <si>
    <t>ส่วนมิเตอร์ประตู 3</t>
  </si>
  <si>
    <t>ส่วนมิเตอร์ประตู 2 (มิเตอร์1)</t>
  </si>
  <si>
    <t>ส่วนมิเตอร์ประตู 3 (มิเตอร์2)</t>
  </si>
  <si>
    <t>ไม่มีใบแจ้งหนี้ใช้คำนวณ</t>
  </si>
  <si>
    <t>บาท/ลิตร</t>
  </si>
  <si>
    <t>สรุปการใช้น้ำประปาประจำปีงบประมาณ 2562</t>
  </si>
  <si>
    <t>สรุปการใช้พลังงานไฟฟ้าประจำปีงบประมาณ 2562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</si>
</sst>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  <numFmt numFmtId="214" formatCode="_-* #,##0.0000_-;\-* #,##0.0000_-;_-* &quot;-&quot;????_-;_-@_-"/>
    <numFmt numFmtId="215" formatCode="_-* #,##0.0000_-;\-* #,##0.0000_-;_-* &quot;-&quot;??_-;_-@_-"/>
    <numFmt numFmtId="216" formatCode="_-* #,##0.00000_-;\-* #,##0.00000_-;_-* &quot;-&quot;??_-;_-@_-"/>
    <numFmt numFmtId="217" formatCode="_-* #,##0.000000_-;\-* #,##0.000000_-;_-* &quot;-&quot;??_-;_-@_-"/>
  </numFmts>
  <fonts count="49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0"/>
    </font>
    <font>
      <sz val="12"/>
      <color indexed="8"/>
      <name val="AngsanaUPC"/>
      <family val="0"/>
    </font>
    <font>
      <sz val="16"/>
      <color indexed="8"/>
      <name val="AngsanaUPC"/>
      <family val="0"/>
    </font>
    <font>
      <sz val="12.4"/>
      <color indexed="8"/>
      <name val="AngsanaUPC"/>
      <family val="0"/>
    </font>
    <font>
      <sz val="7.75"/>
      <color indexed="8"/>
      <name val="Arial"/>
      <family val="0"/>
    </font>
    <font>
      <sz val="10"/>
      <color indexed="8"/>
      <name val="Tahoma"/>
      <family val="0"/>
    </font>
    <font>
      <sz val="9.2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30"/>
      <name val="AngsanaUPC"/>
      <family val="1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70C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17" fontId="3" fillId="0" borderId="12" xfId="0" applyNumberFormat="1" applyFont="1" applyBorder="1" applyAlignment="1">
      <alignment/>
    </xf>
    <xf numFmtId="43" fontId="48" fillId="0" borderId="12" xfId="33" applyFont="1" applyBorder="1" applyAlignment="1">
      <alignment/>
    </xf>
    <xf numFmtId="0" fontId="48" fillId="0" borderId="0" xfId="0" applyFont="1" applyBorder="1" applyAlignment="1">
      <alignment/>
    </xf>
    <xf numFmtId="216" fontId="3" fillId="0" borderId="0" xfId="33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256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6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'ไฟฟ้ามิเตอร์ 1'!$D$3:$D$4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'ไฟฟ้ามิเตอร์ 1'!$B$5:$B$16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'ไฟฟ้ามิเตอร์ 1'!$D$5:$D$16</c:f>
              <c:numCache>
                <c:ptCount val="12"/>
                <c:pt idx="0">
                  <c:v>447920</c:v>
                </c:pt>
                <c:pt idx="1">
                  <c:v>452080</c:v>
                </c:pt>
                <c:pt idx="2">
                  <c:v>373360</c:v>
                </c:pt>
                <c:pt idx="3">
                  <c:v>332640</c:v>
                </c:pt>
                <c:pt idx="4">
                  <c:v>391120</c:v>
                </c:pt>
                <c:pt idx="5">
                  <c:v>458400</c:v>
                </c:pt>
                <c:pt idx="6">
                  <c:v>440480</c:v>
                </c:pt>
                <c:pt idx="7">
                  <c:v>445760</c:v>
                </c:pt>
                <c:pt idx="8">
                  <c:v>358960</c:v>
                </c:pt>
                <c:pt idx="9">
                  <c:v>428960</c:v>
                </c:pt>
                <c:pt idx="10">
                  <c:v>492960</c:v>
                </c:pt>
                <c:pt idx="11">
                  <c:v>517440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'ไฟฟ้ามิเตอร์ 1'!$E$3:$E$4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'ไฟฟ้ามิเตอร์ 1'!$B$5:$B$16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'ไฟฟ้ามิเตอร์ 1'!$E$5:$E$16</c:f>
              <c:numCache>
                <c:ptCount val="12"/>
                <c:pt idx="0">
                  <c:v>1871221.97</c:v>
                </c:pt>
                <c:pt idx="1">
                  <c:v>1883320.24</c:v>
                </c:pt>
                <c:pt idx="2">
                  <c:v>1508678.59</c:v>
                </c:pt>
                <c:pt idx="3">
                  <c:v>1445689.72</c:v>
                </c:pt>
                <c:pt idx="4">
                  <c:v>1638869.99</c:v>
                </c:pt>
                <c:pt idx="5">
                  <c:v>1906145.24</c:v>
                </c:pt>
                <c:pt idx="6">
                  <c:v>1911662.16</c:v>
                </c:pt>
                <c:pt idx="7">
                  <c:v>1858392.8</c:v>
                </c:pt>
                <c:pt idx="8">
                  <c:v>1460703.25</c:v>
                </c:pt>
                <c:pt idx="9">
                  <c:v>1817008.03</c:v>
                </c:pt>
                <c:pt idx="10">
                  <c:v>2053984.84</c:v>
                </c:pt>
                <c:pt idx="11">
                  <c:v>2141293.48</c:v>
                </c:pt>
              </c:numCache>
            </c:numRef>
          </c:val>
          <c:smooth val="0"/>
        </c:ser>
        <c:marker val="1"/>
        <c:axId val="15143893"/>
        <c:axId val="2077310"/>
      </c:lineChart>
      <c:date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7310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207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256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'ประปา ประตู1'!$D$3:$D$4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'ประปา ประตู1'!$C$5:$C$16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'ประปา ประตู1'!$D$5:$D$16</c:f>
              <c:numCache>
                <c:ptCount val="12"/>
                <c:pt idx="0">
                  <c:v>13267000</c:v>
                </c:pt>
                <c:pt idx="1">
                  <c:v>14425000</c:v>
                </c:pt>
                <c:pt idx="2">
                  <c:v>14049000</c:v>
                </c:pt>
                <c:pt idx="3">
                  <c:v>12381000</c:v>
                </c:pt>
                <c:pt idx="4">
                  <c:v>12669000</c:v>
                </c:pt>
                <c:pt idx="5">
                  <c:v>11791000</c:v>
                </c:pt>
                <c:pt idx="6">
                  <c:v>13245000</c:v>
                </c:pt>
                <c:pt idx="7">
                  <c:v>11514000</c:v>
                </c:pt>
                <c:pt idx="8">
                  <c:v>9531000</c:v>
                </c:pt>
                <c:pt idx="9">
                  <c:v>9834000</c:v>
                </c:pt>
                <c:pt idx="10">
                  <c:v>10780000</c:v>
                </c:pt>
                <c:pt idx="11">
                  <c:v>11194000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'ประปา ประตู1'!$E$3:$E$4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'ประปา ประตู1'!$C$5:$C$16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'ประปา ประตู1'!$E$5:$E$16</c:f>
              <c:numCache>
                <c:ptCount val="12"/>
                <c:pt idx="0">
                  <c:v>396270.22</c:v>
                </c:pt>
                <c:pt idx="1">
                  <c:v>430963.9</c:v>
                </c:pt>
                <c:pt idx="2">
                  <c:v>419698.94</c:v>
                </c:pt>
                <c:pt idx="3">
                  <c:v>369725.66</c:v>
                </c:pt>
                <c:pt idx="4">
                  <c:v>378354.14</c:v>
                </c:pt>
                <c:pt idx="5">
                  <c:v>352049.26</c:v>
                </c:pt>
                <c:pt idx="6">
                  <c:v>395611.1</c:v>
                </c:pt>
                <c:pt idx="7">
                  <c:v>343750.34</c:v>
                </c:pt>
                <c:pt idx="8">
                  <c:v>284339.66</c:v>
                </c:pt>
                <c:pt idx="9">
                  <c:v>293417.54</c:v>
                </c:pt>
                <c:pt idx="10">
                  <c:v>321759.7</c:v>
                </c:pt>
                <c:pt idx="11">
                  <c:v>334163.14</c:v>
                </c:pt>
              </c:numCache>
            </c:numRef>
          </c:val>
          <c:smooth val="0"/>
        </c:ser>
        <c:marker val="1"/>
        <c:axId val="18695791"/>
        <c:axId val="34044392"/>
      </c:lineChart>
      <c:date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40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5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'ไฟฟ้ามิเตอร์ 2'!$D$3:$D$4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'ไฟฟ้ามิเตอร์ 2'!$B$5:$B$16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'ไฟฟ้ามิเตอร์ 2'!$D$5:$D$16</c:f>
              <c:numCache>
                <c:ptCount val="12"/>
                <c:pt idx="0">
                  <c:v>402960</c:v>
                </c:pt>
                <c:pt idx="1">
                  <c:v>397720</c:v>
                </c:pt>
                <c:pt idx="2">
                  <c:v>338440</c:v>
                </c:pt>
                <c:pt idx="3">
                  <c:v>301880</c:v>
                </c:pt>
                <c:pt idx="4">
                  <c:v>392280</c:v>
                </c:pt>
                <c:pt idx="5">
                  <c:v>456880</c:v>
                </c:pt>
                <c:pt idx="6">
                  <c:v>459760</c:v>
                </c:pt>
                <c:pt idx="7">
                  <c:v>449600</c:v>
                </c:pt>
                <c:pt idx="8">
                  <c:v>201680</c:v>
                </c:pt>
                <c:pt idx="9">
                  <c:v>396000</c:v>
                </c:pt>
                <c:pt idx="10">
                  <c:v>453440</c:v>
                </c:pt>
                <c:pt idx="11">
                  <c:v>399520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'ไฟฟ้ามิเตอร์ 2'!$E$3:$E$4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'ไฟฟ้ามิเตอร์ 2'!$B$5:$B$16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'ไฟฟ้ามิเตอร์ 2'!$E$5:$E$16</c:f>
              <c:numCache>
                <c:ptCount val="12"/>
                <c:pt idx="0">
                  <c:v>1421647.68</c:v>
                </c:pt>
                <c:pt idx="1">
                  <c:v>1394524.86</c:v>
                </c:pt>
                <c:pt idx="2">
                  <c:v>1162178.77</c:v>
                </c:pt>
                <c:pt idx="3">
                  <c:v>1096947.24</c:v>
                </c:pt>
                <c:pt idx="4">
                  <c:v>1377647.98</c:v>
                </c:pt>
                <c:pt idx="5">
                  <c:v>1591455.98</c:v>
                </c:pt>
                <c:pt idx="6">
                  <c:v>1635700.49</c:v>
                </c:pt>
                <c:pt idx="7">
                  <c:v>1584969.33</c:v>
                </c:pt>
                <c:pt idx="8">
                  <c:v>741933.28</c:v>
                </c:pt>
                <c:pt idx="9">
                  <c:v>1405752.5</c:v>
                </c:pt>
                <c:pt idx="10">
                  <c:v>1573526.65</c:v>
                </c:pt>
                <c:pt idx="11">
                  <c:v>1398053.44</c:v>
                </c:pt>
              </c:numCache>
            </c:numRef>
          </c:val>
          <c:smooth val="0"/>
        </c:ser>
        <c:marker val="1"/>
        <c:axId val="37964073"/>
        <c:axId val="6132338"/>
      </c:lineChart>
      <c:dateAx>
        <c:axId val="379640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'ประปา ประตู3'!$D$3:$D$4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'ประปา ประตู3'!$C$5:$C$16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'ประปา ประตู3'!$D$5:$D$16</c:f>
              <c:numCache>
                <c:ptCount val="12"/>
                <c:pt idx="0">
                  <c:v>14399000</c:v>
                </c:pt>
                <c:pt idx="1">
                  <c:v>12935000</c:v>
                </c:pt>
                <c:pt idx="2">
                  <c:v>13020000</c:v>
                </c:pt>
                <c:pt idx="3">
                  <c:v>10660000</c:v>
                </c:pt>
                <c:pt idx="4">
                  <c:v>9662000</c:v>
                </c:pt>
                <c:pt idx="5">
                  <c:v>10564000</c:v>
                </c:pt>
                <c:pt idx="6">
                  <c:v>12907000</c:v>
                </c:pt>
                <c:pt idx="7">
                  <c:v>10681000</c:v>
                </c:pt>
                <c:pt idx="8">
                  <c:v>10048000</c:v>
                </c:pt>
                <c:pt idx="9">
                  <c:v>2073000</c:v>
                </c:pt>
                <c:pt idx="10">
                  <c:v>9577000</c:v>
                </c:pt>
                <c:pt idx="11">
                  <c:v>14598000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'ประปา ประตู3'!$E$3:$E$4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'ประปา ประตู3'!$C$5:$C$16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'ประปา ประตู3'!$E$5:$E$16</c:f>
              <c:numCache>
                <c:ptCount val="12"/>
                <c:pt idx="0">
                  <c:v>430030.86</c:v>
                </c:pt>
                <c:pt idx="1">
                  <c:v>386169.42</c:v>
                </c:pt>
                <c:pt idx="2">
                  <c:v>388716.02</c:v>
                </c:pt>
                <c:pt idx="3">
                  <c:v>318010.42</c:v>
                </c:pt>
                <c:pt idx="4">
                  <c:v>288110.34</c:v>
                </c:pt>
                <c:pt idx="5">
                  <c:v>315134.26</c:v>
                </c:pt>
                <c:pt idx="6">
                  <c:v>385330.54</c:v>
                </c:pt>
                <c:pt idx="7">
                  <c:v>318639.58</c:v>
                </c:pt>
                <c:pt idx="8">
                  <c:v>299674.9</c:v>
                </c:pt>
                <c:pt idx="9">
                  <c:v>60942.28</c:v>
                </c:pt>
                <c:pt idx="10">
                  <c:v>285563.74</c:v>
                </c:pt>
                <c:pt idx="11">
                  <c:v>435992.9</c:v>
                </c:pt>
              </c:numCache>
            </c:numRef>
          </c:val>
          <c:smooth val="0"/>
        </c:ser>
        <c:marker val="1"/>
        <c:axId val="55191043"/>
        <c:axId val="26957340"/>
      </c:lineChart>
      <c:dateAx>
        <c:axId val="551910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573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รวมไฟฟ้า!$D$3:$D$4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รวมไฟฟ้า!$D$5:$D$16</c:f>
              <c:numCache>
                <c:ptCount val="12"/>
                <c:pt idx="0">
                  <c:v>850880</c:v>
                </c:pt>
                <c:pt idx="1">
                  <c:v>849800</c:v>
                </c:pt>
                <c:pt idx="2">
                  <c:v>711800</c:v>
                </c:pt>
                <c:pt idx="3">
                  <c:v>634520</c:v>
                </c:pt>
                <c:pt idx="4">
                  <c:v>783400</c:v>
                </c:pt>
                <c:pt idx="5">
                  <c:v>915280</c:v>
                </c:pt>
                <c:pt idx="6">
                  <c:v>900240</c:v>
                </c:pt>
                <c:pt idx="7">
                  <c:v>895360</c:v>
                </c:pt>
                <c:pt idx="8">
                  <c:v>560640</c:v>
                </c:pt>
                <c:pt idx="9">
                  <c:v>824960</c:v>
                </c:pt>
                <c:pt idx="10">
                  <c:v>946400</c:v>
                </c:pt>
                <c:pt idx="11">
                  <c:v>916960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รวมไฟฟ้า!$E$3:$E$4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22555</c:v>
                </c:pt>
                <c:pt idx="1">
                  <c:v>22586</c:v>
                </c:pt>
                <c:pt idx="2">
                  <c:v>22616</c:v>
                </c:pt>
                <c:pt idx="3">
                  <c:v>22647</c:v>
                </c:pt>
                <c:pt idx="4">
                  <c:v>22678</c:v>
                </c:pt>
                <c:pt idx="5">
                  <c:v>22706</c:v>
                </c:pt>
                <c:pt idx="6">
                  <c:v>22737</c:v>
                </c:pt>
                <c:pt idx="7">
                  <c:v>22767</c:v>
                </c:pt>
                <c:pt idx="8">
                  <c:v>22798</c:v>
                </c:pt>
                <c:pt idx="9">
                  <c:v>22828</c:v>
                </c:pt>
                <c:pt idx="10">
                  <c:v>22859</c:v>
                </c:pt>
                <c:pt idx="11">
                  <c:v>22890</c:v>
                </c:pt>
              </c:strCache>
            </c:strRef>
          </c:cat>
          <c:val>
            <c:numRef>
              <c:f>รวมไฟฟ้า!$E$5:$E$16</c:f>
              <c:numCache>
                <c:ptCount val="12"/>
                <c:pt idx="0">
                  <c:v>3292869.65</c:v>
                </c:pt>
                <c:pt idx="1">
                  <c:v>3277845.1</c:v>
                </c:pt>
                <c:pt idx="2">
                  <c:v>2670857.3600000003</c:v>
                </c:pt>
                <c:pt idx="3">
                  <c:v>2542636.96</c:v>
                </c:pt>
                <c:pt idx="4">
                  <c:v>3016517.9699999997</c:v>
                </c:pt>
                <c:pt idx="5">
                  <c:v>3497601.2199999997</c:v>
                </c:pt>
                <c:pt idx="6">
                  <c:v>3547362.65</c:v>
                </c:pt>
                <c:pt idx="7">
                  <c:v>3443362.13</c:v>
                </c:pt>
                <c:pt idx="8">
                  <c:v>2202636.5300000003</c:v>
                </c:pt>
                <c:pt idx="9">
                  <c:v>3222760.5300000003</c:v>
                </c:pt>
                <c:pt idx="10">
                  <c:v>3627511.49</c:v>
                </c:pt>
                <c:pt idx="11">
                  <c:v>3539346.92</c:v>
                </c:pt>
              </c:numCache>
            </c:numRef>
          </c:val>
          <c:smooth val="0"/>
        </c:ser>
        <c:marker val="1"/>
        <c:axId val="41289469"/>
        <c:axId val="36060902"/>
      </c:lineChart>
      <c:dateAx>
        <c:axId val="412894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09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060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Chart 1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1">
      <selection activeCell="E10" sqref="E10"/>
    </sheetView>
  </sheetViews>
  <sheetFormatPr defaultColWidth="9.140625" defaultRowHeight="21" customHeight="1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3" t="s">
        <v>24</v>
      </c>
      <c r="B1" s="53"/>
      <c r="C1" s="53"/>
      <c r="D1" s="53"/>
      <c r="E1" s="53"/>
      <c r="F1" s="53"/>
      <c r="G1" s="53"/>
      <c r="H1" s="20"/>
      <c r="I1" s="20"/>
      <c r="J1" s="20"/>
    </row>
    <row r="2" spans="1:10" ht="21" customHeight="1">
      <c r="A2" s="52" t="s">
        <v>19</v>
      </c>
      <c r="B2" s="52"/>
      <c r="C2" s="52"/>
      <c r="D2" s="52"/>
      <c r="E2" s="52"/>
      <c r="F2" s="52"/>
      <c r="G2" s="52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1" t="s">
        <v>13</v>
      </c>
      <c r="G3" s="51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22555</v>
      </c>
      <c r="C5" s="10">
        <f>1528+1288+1088</f>
        <v>3904</v>
      </c>
      <c r="D5" s="10">
        <v>447920</v>
      </c>
      <c r="E5" s="10">
        <v>1871221.97</v>
      </c>
      <c r="F5" s="39"/>
      <c r="G5" s="10"/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22586</v>
      </c>
      <c r="C6" s="10">
        <f>1512+1224+944</f>
        <v>3680</v>
      </c>
      <c r="D6" s="10">
        <v>452080</v>
      </c>
      <c r="E6" s="10">
        <v>1883320.24</v>
      </c>
      <c r="F6" s="39">
        <f>D6-D5</f>
        <v>4160</v>
      </c>
      <c r="G6" s="10">
        <f>E6-E5</f>
        <v>12098.270000000019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22616</v>
      </c>
      <c r="C7" s="10">
        <f>1432+1193+1200</f>
        <v>3825</v>
      </c>
      <c r="D7" s="10">
        <v>373360</v>
      </c>
      <c r="E7" s="10">
        <v>1508678.59</v>
      </c>
      <c r="F7" s="39">
        <f aca="true" t="shared" si="0" ref="F7:F16">D7-D6</f>
        <v>-78720</v>
      </c>
      <c r="G7" s="10">
        <f aca="true" t="shared" si="1" ref="G7:G16">E7-E6</f>
        <v>-374641.6499999999</v>
      </c>
      <c r="H7" s="21"/>
      <c r="I7" s="22"/>
      <c r="J7" s="23"/>
      <c r="K7" s="14"/>
    </row>
    <row r="8" spans="1:11" ht="21" customHeight="1">
      <c r="A8" s="26">
        <v>4</v>
      </c>
      <c r="B8" s="43">
        <v>22647</v>
      </c>
      <c r="C8" s="10">
        <f>1464+1040+664</f>
        <v>3168</v>
      </c>
      <c r="D8" s="10">
        <v>332640</v>
      </c>
      <c r="E8" s="10">
        <v>1445689.72</v>
      </c>
      <c r="F8" s="39">
        <f t="shared" si="0"/>
        <v>-40720</v>
      </c>
      <c r="G8" s="10">
        <f t="shared" si="1"/>
        <v>-62988.87000000011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22678</v>
      </c>
      <c r="C9" s="10">
        <f>1432+1176+1112</f>
        <v>3720</v>
      </c>
      <c r="D9" s="10">
        <v>391120</v>
      </c>
      <c r="E9" s="10">
        <v>1638869.99</v>
      </c>
      <c r="F9" s="39">
        <f t="shared" si="0"/>
        <v>58480</v>
      </c>
      <c r="G9" s="10">
        <f t="shared" si="1"/>
        <v>193180.27000000002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22706</v>
      </c>
      <c r="C10" s="10">
        <f>1664+1200+1112</f>
        <v>3976</v>
      </c>
      <c r="D10" s="10">
        <v>458400</v>
      </c>
      <c r="E10" s="10">
        <v>1906145.24</v>
      </c>
      <c r="F10" s="39">
        <f t="shared" si="0"/>
        <v>67280</v>
      </c>
      <c r="G10" s="10">
        <f t="shared" si="1"/>
        <v>267275.25</v>
      </c>
      <c r="H10" s="21"/>
      <c r="I10" s="22"/>
      <c r="J10" s="23"/>
      <c r="K10" s="14"/>
    </row>
    <row r="11" spans="1:11" ht="21" customHeight="1">
      <c r="A11" s="26">
        <v>7</v>
      </c>
      <c r="B11" s="43">
        <v>22737</v>
      </c>
      <c r="C11" s="10">
        <f>1944+1456+1272</f>
        <v>4672</v>
      </c>
      <c r="D11" s="10">
        <v>440480</v>
      </c>
      <c r="E11" s="10">
        <v>1911662.16</v>
      </c>
      <c r="F11" s="39">
        <f t="shared" si="0"/>
        <v>-17920</v>
      </c>
      <c r="G11" s="10">
        <f t="shared" si="1"/>
        <v>5516.9199999999255</v>
      </c>
      <c r="H11" s="21"/>
      <c r="I11" s="22"/>
      <c r="J11" s="23"/>
      <c r="K11" s="14"/>
    </row>
    <row r="12" spans="1:11" ht="21" customHeight="1">
      <c r="A12" s="26">
        <v>8</v>
      </c>
      <c r="B12" s="43">
        <v>22767</v>
      </c>
      <c r="C12" s="10">
        <f>1736+1264+1512</f>
        <v>4512</v>
      </c>
      <c r="D12" s="10">
        <v>445760</v>
      </c>
      <c r="E12" s="10">
        <v>1858392.8</v>
      </c>
      <c r="F12" s="39">
        <f t="shared" si="0"/>
        <v>5280</v>
      </c>
      <c r="G12" s="10">
        <f t="shared" si="1"/>
        <v>-53269.35999999987</v>
      </c>
      <c r="H12" s="21"/>
      <c r="I12" s="22"/>
      <c r="J12" s="23"/>
      <c r="K12" s="14"/>
    </row>
    <row r="13" spans="1:11" ht="21" customHeight="1">
      <c r="A13" s="26">
        <v>9</v>
      </c>
      <c r="B13" s="43">
        <v>22798</v>
      </c>
      <c r="C13" s="10">
        <f>1352+1128+1064</f>
        <v>3544</v>
      </c>
      <c r="D13" s="10">
        <v>358960</v>
      </c>
      <c r="E13" s="10">
        <v>1460703.25</v>
      </c>
      <c r="F13" s="39">
        <f t="shared" si="0"/>
        <v>-86800</v>
      </c>
      <c r="G13" s="10">
        <f t="shared" si="1"/>
        <v>-397689.55000000005</v>
      </c>
      <c r="H13" s="21"/>
      <c r="I13" s="22"/>
      <c r="J13" s="23"/>
      <c r="K13" s="14"/>
    </row>
    <row r="14" spans="1:11" ht="21" customHeight="1">
      <c r="A14" s="26">
        <v>10</v>
      </c>
      <c r="B14" s="43">
        <v>22828</v>
      </c>
      <c r="C14" s="10">
        <f>1768+1416+1040</f>
        <v>4224</v>
      </c>
      <c r="D14" s="10">
        <v>428960</v>
      </c>
      <c r="E14" s="10">
        <v>1817008.03</v>
      </c>
      <c r="F14" s="39">
        <f t="shared" si="0"/>
        <v>70000</v>
      </c>
      <c r="G14" s="10">
        <f t="shared" si="1"/>
        <v>356304.78</v>
      </c>
      <c r="H14" s="21"/>
      <c r="I14" s="18"/>
      <c r="J14" s="19"/>
      <c r="K14" s="14"/>
    </row>
    <row r="15" spans="1:11" ht="21" customHeight="1">
      <c r="A15" s="26">
        <v>11</v>
      </c>
      <c r="B15" s="43">
        <v>22859</v>
      </c>
      <c r="C15" s="10">
        <f>1696+1408+1144</f>
        <v>4248</v>
      </c>
      <c r="D15" s="10">
        <v>492960</v>
      </c>
      <c r="E15" s="10">
        <v>2053984.84</v>
      </c>
      <c r="F15" s="39">
        <f t="shared" si="0"/>
        <v>64000</v>
      </c>
      <c r="G15" s="10">
        <f t="shared" si="1"/>
        <v>236976.81000000006</v>
      </c>
      <c r="H15" s="14"/>
      <c r="I15" s="18"/>
      <c r="J15" s="19"/>
      <c r="K15" s="14"/>
    </row>
    <row r="16" spans="1:11" ht="21" customHeight="1">
      <c r="A16" s="26">
        <v>12</v>
      </c>
      <c r="B16" s="43">
        <v>22890</v>
      </c>
      <c r="C16" s="10">
        <f>1792+1568+1304</f>
        <v>4664</v>
      </c>
      <c r="D16" s="10">
        <v>517440</v>
      </c>
      <c r="E16" s="10">
        <v>2141293.48</v>
      </c>
      <c r="F16" s="39">
        <f t="shared" si="0"/>
        <v>24480</v>
      </c>
      <c r="G16" s="10">
        <f t="shared" si="1"/>
        <v>87308.6399999999</v>
      </c>
      <c r="H16" s="14"/>
      <c r="I16" s="18"/>
      <c r="J16" s="19"/>
      <c r="K16" s="14"/>
    </row>
    <row r="17" spans="1:11" ht="21" customHeight="1">
      <c r="A17" s="49" t="s">
        <v>8</v>
      </c>
      <c r="B17" s="50"/>
      <c r="C17" s="12">
        <f>SUM(C5:C16)</f>
        <v>48137</v>
      </c>
      <c r="D17" s="12">
        <f>SUM(D5:D16)</f>
        <v>5140080</v>
      </c>
      <c r="E17" s="12">
        <f>SUM(E5:E16)</f>
        <v>21496970.310000002</v>
      </c>
      <c r="F17" s="40">
        <f>SUM(F5:F16)</f>
        <v>69520</v>
      </c>
      <c r="G17" s="40">
        <f>SUM(G5:G16)</f>
        <v>270071.51</v>
      </c>
      <c r="H17" s="14"/>
      <c r="I17" s="18"/>
      <c r="J17" s="19"/>
      <c r="K17" s="14"/>
    </row>
    <row r="18" spans="1:11" ht="21" customHeight="1">
      <c r="A18" s="47" t="s">
        <v>9</v>
      </c>
      <c r="B18" s="48"/>
      <c r="C18" s="11">
        <f>AVERAGE(C5:C16)</f>
        <v>4011.4166666666665</v>
      </c>
      <c r="D18" s="11">
        <f>AVERAGE(D5:D16)</f>
        <v>428340</v>
      </c>
      <c r="E18" s="11">
        <f>AVERAGE(E5:E16)</f>
        <v>1791414.1925000001</v>
      </c>
      <c r="F18" s="41">
        <f>AVERAGE(F5:F16)</f>
        <v>6320</v>
      </c>
      <c r="G18" s="41">
        <f>AVERAGE(G5:G16)</f>
        <v>24551.955454545456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1" ht="21" customHeight="1">
      <c r="D31" s="34" t="s">
        <v>7</v>
      </c>
    </row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55"/>
  <sheetViews>
    <sheetView zoomScalePageLayoutView="0" workbookViewId="0" topLeftCell="A1">
      <selection activeCell="E13" sqref="E13"/>
    </sheetView>
  </sheetViews>
  <sheetFormatPr defaultColWidth="9.140625" defaultRowHeight="21" customHeight="1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7" width="14.7109375" style="1" customWidth="1"/>
    <col min="8" max="8" width="23.2812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3" t="s">
        <v>23</v>
      </c>
      <c r="C1" s="53"/>
      <c r="D1" s="53"/>
      <c r="E1" s="53"/>
      <c r="F1" s="53"/>
      <c r="G1" s="53"/>
      <c r="H1" s="20"/>
      <c r="I1" s="20"/>
      <c r="J1" s="20"/>
    </row>
    <row r="2" spans="2:10" ht="21" customHeight="1">
      <c r="B2" s="52" t="s">
        <v>17</v>
      </c>
      <c r="C2" s="52"/>
      <c r="D2" s="52"/>
      <c r="E2" s="52"/>
      <c r="F2" s="52"/>
      <c r="G2" s="52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5"/>
      <c r="I3" s="16" t="s">
        <v>22</v>
      </c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46">
        <f>E5/D5</f>
        <v>0.029868864098891987</v>
      </c>
      <c r="J4" s="17"/>
      <c r="K4" s="14"/>
    </row>
    <row r="5" spans="2:11" ht="21" customHeight="1">
      <c r="B5" s="26">
        <v>1</v>
      </c>
      <c r="C5" s="43">
        <v>22555</v>
      </c>
      <c r="D5" s="44">
        <v>13267000</v>
      </c>
      <c r="E5" s="10">
        <v>396270.22</v>
      </c>
      <c r="F5" s="39"/>
      <c r="G5" s="10"/>
      <c r="H5" s="45"/>
      <c r="I5" s="46">
        <f aca="true" t="shared" si="0" ref="I5:I16">E6/D6</f>
        <v>0.029876180242634318</v>
      </c>
      <c r="J5" s="23"/>
      <c r="K5" s="14"/>
    </row>
    <row r="6" spans="2:11" ht="21" customHeight="1">
      <c r="B6" s="26">
        <v>2</v>
      </c>
      <c r="C6" s="43">
        <v>22586</v>
      </c>
      <c r="D6" s="10">
        <v>14425000</v>
      </c>
      <c r="E6" s="10">
        <v>430963.9</v>
      </c>
      <c r="F6" s="39">
        <f>D6-D5</f>
        <v>1158000</v>
      </c>
      <c r="G6" s="10">
        <f>E6-E5</f>
        <v>34693.68000000005</v>
      </c>
      <c r="H6" s="21"/>
      <c r="I6" s="46">
        <f t="shared" si="0"/>
        <v>0.029873936935013168</v>
      </c>
      <c r="J6" s="23"/>
      <c r="K6" s="14"/>
    </row>
    <row r="7" spans="2:11" ht="21" customHeight="1">
      <c r="B7" s="26">
        <v>3</v>
      </c>
      <c r="C7" s="43">
        <v>22616</v>
      </c>
      <c r="D7" s="10">
        <v>14049000</v>
      </c>
      <c r="E7" s="10">
        <v>419698.94</v>
      </c>
      <c r="F7" s="39">
        <f>D7-D6</f>
        <v>-376000</v>
      </c>
      <c r="G7" s="10">
        <f>E7-E6</f>
        <v>-11264.960000000021</v>
      </c>
      <c r="H7" s="21"/>
      <c r="I7" s="46">
        <f t="shared" si="0"/>
        <v>0.029862342298683463</v>
      </c>
      <c r="J7" s="23"/>
      <c r="K7" s="14"/>
    </row>
    <row r="8" spans="2:11" ht="21" customHeight="1">
      <c r="B8" s="26">
        <v>4</v>
      </c>
      <c r="C8" s="43">
        <v>22647</v>
      </c>
      <c r="D8" s="44">
        <v>12381000</v>
      </c>
      <c r="E8" s="44">
        <v>369725.66</v>
      </c>
      <c r="F8" s="39">
        <f>D9-D7</f>
        <v>-1380000</v>
      </c>
      <c r="G8" s="10">
        <f>E9-E7</f>
        <v>-41344.79999999999</v>
      </c>
      <c r="H8" s="45" t="s">
        <v>21</v>
      </c>
      <c r="I8" s="46">
        <f t="shared" si="0"/>
        <v>0.029864562317467837</v>
      </c>
      <c r="J8" s="23"/>
      <c r="K8" s="14"/>
    </row>
    <row r="9" spans="2:11" ht="21" customHeight="1">
      <c r="B9" s="26">
        <v>5</v>
      </c>
      <c r="C9" s="43">
        <v>22678</v>
      </c>
      <c r="D9" s="10">
        <v>12669000</v>
      </c>
      <c r="E9" s="10">
        <v>378354.14</v>
      </c>
      <c r="F9" s="39">
        <f aca="true" t="shared" si="1" ref="F9:F16">D10-D8</f>
        <v>-590000</v>
      </c>
      <c r="G9" s="10">
        <f aca="true" t="shared" si="2" ref="G9:G16">E10-E8</f>
        <v>-17676.399999999965</v>
      </c>
      <c r="H9" s="21"/>
      <c r="I9" s="46">
        <f t="shared" si="0"/>
        <v>0.029857455686540583</v>
      </c>
      <c r="J9" s="23"/>
      <c r="K9" s="14"/>
    </row>
    <row r="10" spans="2:11" ht="21" customHeight="1">
      <c r="B10" s="26">
        <v>6</v>
      </c>
      <c r="C10" s="43">
        <v>22706</v>
      </c>
      <c r="D10" s="10">
        <v>11791000</v>
      </c>
      <c r="E10" s="10">
        <v>352049.26</v>
      </c>
      <c r="F10" s="39">
        <f t="shared" si="1"/>
        <v>576000</v>
      </c>
      <c r="G10" s="10">
        <f t="shared" si="2"/>
        <v>17256.959999999963</v>
      </c>
      <c r="H10" s="21"/>
      <c r="I10" s="46">
        <f t="shared" si="0"/>
        <v>0.029868712721781803</v>
      </c>
      <c r="J10" s="23"/>
      <c r="K10" s="14"/>
    </row>
    <row r="11" spans="2:11" ht="21" customHeight="1">
      <c r="B11" s="26">
        <v>7</v>
      </c>
      <c r="C11" s="43">
        <v>22737</v>
      </c>
      <c r="D11" s="10">
        <v>13245000</v>
      </c>
      <c r="E11" s="10">
        <v>395611.1</v>
      </c>
      <c r="F11" s="39">
        <f t="shared" si="1"/>
        <v>-277000</v>
      </c>
      <c r="G11" s="10">
        <f t="shared" si="2"/>
        <v>-8298.919999999984</v>
      </c>
      <c r="H11" s="21"/>
      <c r="I11" s="46">
        <f t="shared" si="0"/>
        <v>0.02985498870939726</v>
      </c>
      <c r="J11" s="23"/>
      <c r="K11" s="14"/>
    </row>
    <row r="12" spans="2:11" ht="21" customHeight="1">
      <c r="B12" s="26">
        <v>8</v>
      </c>
      <c r="C12" s="43">
        <v>22767</v>
      </c>
      <c r="D12" s="10">
        <v>11514000</v>
      </c>
      <c r="E12" s="10">
        <v>343750.34</v>
      </c>
      <c r="F12" s="39">
        <f t="shared" si="1"/>
        <v>-3714000</v>
      </c>
      <c r="G12" s="10">
        <f t="shared" si="2"/>
        <v>-111271.44</v>
      </c>
      <c r="H12" s="21"/>
      <c r="I12" s="46">
        <f t="shared" si="0"/>
        <v>0.029833140279089284</v>
      </c>
      <c r="J12" s="23"/>
      <c r="K12" s="14"/>
    </row>
    <row r="13" spans="2:11" ht="21" customHeight="1">
      <c r="B13" s="26">
        <v>9</v>
      </c>
      <c r="C13" s="43">
        <v>22798</v>
      </c>
      <c r="D13" s="10">
        <v>9531000</v>
      </c>
      <c r="E13" s="10">
        <v>284339.66</v>
      </c>
      <c r="F13" s="39">
        <f t="shared" si="1"/>
        <v>-1680000</v>
      </c>
      <c r="G13" s="10">
        <f t="shared" si="2"/>
        <v>-50332.80000000005</v>
      </c>
      <c r="H13" s="21"/>
      <c r="I13" s="46">
        <f t="shared" si="0"/>
        <v>0.02983704901362619</v>
      </c>
      <c r="J13" s="23"/>
      <c r="K13" s="14"/>
    </row>
    <row r="14" spans="2:11" ht="21" customHeight="1">
      <c r="B14" s="26">
        <v>10</v>
      </c>
      <c r="C14" s="43">
        <v>22828</v>
      </c>
      <c r="D14" s="10">
        <v>9834000</v>
      </c>
      <c r="E14" s="10">
        <v>293417.54</v>
      </c>
      <c r="F14" s="39">
        <f t="shared" si="1"/>
        <v>1249000</v>
      </c>
      <c r="G14" s="10">
        <f t="shared" si="2"/>
        <v>37420.04000000004</v>
      </c>
      <c r="H14" s="21"/>
      <c r="I14" s="46">
        <f t="shared" si="0"/>
        <v>0.029847838589981447</v>
      </c>
      <c r="J14" s="19"/>
      <c r="K14" s="14"/>
    </row>
    <row r="15" spans="2:11" ht="21" customHeight="1">
      <c r="B15" s="26">
        <v>11</v>
      </c>
      <c r="C15" s="43">
        <v>22859</v>
      </c>
      <c r="D15" s="10">
        <v>10780000</v>
      </c>
      <c r="E15" s="10">
        <v>321759.7</v>
      </c>
      <c r="F15" s="39">
        <f t="shared" si="1"/>
        <v>1360000</v>
      </c>
      <c r="G15" s="10">
        <f t="shared" si="2"/>
        <v>40745.600000000035</v>
      </c>
      <c r="H15" s="21"/>
      <c r="I15" s="46">
        <f t="shared" si="0"/>
        <v>0.02985198677863141</v>
      </c>
      <c r="J15" s="19"/>
      <c r="K15" s="14"/>
    </row>
    <row r="16" spans="2:11" ht="21" customHeight="1">
      <c r="B16" s="26">
        <v>12</v>
      </c>
      <c r="C16" s="43">
        <v>22890</v>
      </c>
      <c r="D16" s="10">
        <v>11194000</v>
      </c>
      <c r="E16" s="10">
        <v>334163.14</v>
      </c>
      <c r="F16" s="39">
        <f t="shared" si="1"/>
        <v>133900000</v>
      </c>
      <c r="G16" s="10">
        <f t="shared" si="2"/>
        <v>3998343.9000000004</v>
      </c>
      <c r="H16" s="21"/>
      <c r="I16" s="46">
        <f t="shared" si="0"/>
        <v>0.029859715233619025</v>
      </c>
      <c r="J16" s="19"/>
      <c r="K16" s="14"/>
    </row>
    <row r="17" spans="2:11" ht="21" customHeight="1">
      <c r="B17" s="49" t="s">
        <v>8</v>
      </c>
      <c r="C17" s="50"/>
      <c r="D17" s="12">
        <f>SUM(D5:D16)</f>
        <v>144680000</v>
      </c>
      <c r="E17" s="12">
        <f>SUM(E5:E16)</f>
        <v>4320103.600000001</v>
      </c>
      <c r="F17" s="40">
        <f>SUM(F5:F16)</f>
        <v>130226000</v>
      </c>
      <c r="G17" s="40">
        <f>SUM(G5:G16)</f>
        <v>3888270.8600000003</v>
      </c>
      <c r="H17" s="14"/>
      <c r="I17" s="18"/>
      <c r="J17" s="19"/>
      <c r="K17" s="14"/>
    </row>
    <row r="18" spans="2:11" ht="21" customHeight="1">
      <c r="B18" s="47" t="s">
        <v>9</v>
      </c>
      <c r="C18" s="48"/>
      <c r="D18" s="11">
        <f>AVERAGE(D5:D16)</f>
        <v>12056666.666666666</v>
      </c>
      <c r="E18" s="11">
        <f>AVERAGE(E5:E16)</f>
        <v>360008.63333333336</v>
      </c>
      <c r="F18" s="41">
        <f>AVERAGE(F5:F16)</f>
        <v>11838727.272727273</v>
      </c>
      <c r="G18" s="41">
        <f>AVERAGE(G5:G16)</f>
        <v>353479.1690909091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B18:C18"/>
    <mergeCell ref="B17:C17"/>
    <mergeCell ref="F3:G3"/>
    <mergeCell ref="B2:G2"/>
    <mergeCell ref="B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3" t="s">
        <v>24</v>
      </c>
      <c r="B1" s="53"/>
      <c r="C1" s="53"/>
      <c r="D1" s="53"/>
      <c r="E1" s="53"/>
      <c r="F1" s="53"/>
      <c r="G1" s="53"/>
      <c r="H1" s="20"/>
      <c r="I1" s="20"/>
      <c r="J1" s="20"/>
    </row>
    <row r="2" spans="1:10" ht="21" customHeight="1">
      <c r="A2" s="52" t="s">
        <v>20</v>
      </c>
      <c r="B2" s="52"/>
      <c r="C2" s="52"/>
      <c r="D2" s="52"/>
      <c r="E2" s="52"/>
      <c r="F2" s="52"/>
      <c r="G2" s="52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1" t="s">
        <v>13</v>
      </c>
      <c r="G3" s="51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22555</v>
      </c>
      <c r="C5" s="10">
        <f>732+876+744</f>
        <v>2352</v>
      </c>
      <c r="D5" s="10">
        <v>402960</v>
      </c>
      <c r="E5" s="10">
        <v>1421647.68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22586</v>
      </c>
      <c r="C6" s="10">
        <f>704+944+784</f>
        <v>2432</v>
      </c>
      <c r="D6" s="10">
        <v>397720</v>
      </c>
      <c r="E6" s="10">
        <v>1394524.86</v>
      </c>
      <c r="F6" s="39">
        <f>D6-D5</f>
        <v>-5240</v>
      </c>
      <c r="G6" s="10">
        <f>E6-E5</f>
        <v>-27122.819999999832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22616</v>
      </c>
      <c r="C7" s="3">
        <f>756+872+912</f>
        <v>2540</v>
      </c>
      <c r="D7" s="10">
        <v>338440</v>
      </c>
      <c r="E7" s="10">
        <v>1162178.77</v>
      </c>
      <c r="F7" s="39">
        <f>E7-D6</f>
        <v>764458.77</v>
      </c>
      <c r="G7" s="10">
        <f>E7-E6</f>
        <v>-232346.09000000008</v>
      </c>
      <c r="H7" s="21"/>
      <c r="I7" s="22"/>
      <c r="J7" s="23"/>
      <c r="K7" s="14"/>
    </row>
    <row r="8" spans="1:11" ht="21" customHeight="1">
      <c r="A8" s="26">
        <v>4</v>
      </c>
      <c r="B8" s="43">
        <v>22647</v>
      </c>
      <c r="C8" s="10">
        <f>680+896+896</f>
        <v>2472</v>
      </c>
      <c r="D8" s="10">
        <v>301880</v>
      </c>
      <c r="E8" s="10">
        <v>1096947.24</v>
      </c>
      <c r="F8" s="39">
        <f>D8-E7</f>
        <v>-860298.77</v>
      </c>
      <c r="G8" s="10">
        <f>E8-E7</f>
        <v>-65231.53000000003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22678</v>
      </c>
      <c r="C9" s="10">
        <f>704+876+800</f>
        <v>2380</v>
      </c>
      <c r="D9" s="10">
        <v>392280</v>
      </c>
      <c r="E9" s="10">
        <v>1377647.98</v>
      </c>
      <c r="F9" s="39">
        <f aca="true" t="shared" si="0" ref="F9:G16">D9-D8</f>
        <v>90400</v>
      </c>
      <c r="G9" s="10">
        <f t="shared" si="0"/>
        <v>280700.74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22706</v>
      </c>
      <c r="C10" s="10">
        <f>780+964+904</f>
        <v>2648</v>
      </c>
      <c r="D10" s="10">
        <v>456880</v>
      </c>
      <c r="E10" s="10">
        <v>1591455.98</v>
      </c>
      <c r="F10" s="39">
        <f t="shared" si="0"/>
        <v>64600</v>
      </c>
      <c r="G10" s="10">
        <f t="shared" si="0"/>
        <v>213808</v>
      </c>
      <c r="H10" s="21"/>
      <c r="I10" s="22"/>
      <c r="J10" s="23"/>
      <c r="K10" s="14"/>
    </row>
    <row r="11" spans="1:11" ht="21" customHeight="1">
      <c r="A11" s="26">
        <v>7</v>
      </c>
      <c r="B11" s="43">
        <v>22737</v>
      </c>
      <c r="C11" s="10">
        <f>924+1188+1072</f>
        <v>3184</v>
      </c>
      <c r="D11" s="10">
        <v>459760</v>
      </c>
      <c r="E11" s="10">
        <v>1635700.49</v>
      </c>
      <c r="F11" s="39">
        <f t="shared" si="0"/>
        <v>2880</v>
      </c>
      <c r="G11" s="10">
        <f t="shared" si="0"/>
        <v>44244.51000000001</v>
      </c>
      <c r="H11" s="21"/>
      <c r="I11" s="22"/>
      <c r="J11" s="23"/>
      <c r="K11" s="14"/>
    </row>
    <row r="12" spans="1:11" ht="21" customHeight="1">
      <c r="A12" s="26">
        <v>8</v>
      </c>
      <c r="B12" s="43">
        <v>22767</v>
      </c>
      <c r="C12" s="10">
        <f>980+1112+1152</f>
        <v>3244</v>
      </c>
      <c r="D12" s="10">
        <v>449600</v>
      </c>
      <c r="E12" s="10">
        <v>1584969.33</v>
      </c>
      <c r="F12" s="39">
        <f t="shared" si="0"/>
        <v>-10160</v>
      </c>
      <c r="G12" s="10">
        <f t="shared" si="0"/>
        <v>-50731.159999999916</v>
      </c>
      <c r="H12" s="21"/>
      <c r="I12" s="22"/>
      <c r="J12" s="23"/>
      <c r="K12" s="14"/>
    </row>
    <row r="13" spans="1:11" ht="21" customHeight="1">
      <c r="A13" s="26">
        <v>9</v>
      </c>
      <c r="B13" s="43">
        <v>22798</v>
      </c>
      <c r="C13" s="10">
        <f>500+460+416</f>
        <v>1376</v>
      </c>
      <c r="D13" s="10">
        <v>201680</v>
      </c>
      <c r="E13" s="10">
        <v>741933.28</v>
      </c>
      <c r="F13" s="39">
        <f t="shared" si="0"/>
        <v>-247920</v>
      </c>
      <c r="G13" s="10">
        <f t="shared" si="0"/>
        <v>-843036.05</v>
      </c>
      <c r="H13" s="21"/>
      <c r="I13" s="22"/>
      <c r="J13" s="23"/>
      <c r="K13" s="14"/>
    </row>
    <row r="14" spans="1:11" ht="21" customHeight="1">
      <c r="A14" s="26">
        <v>10</v>
      </c>
      <c r="B14" s="43">
        <v>22828</v>
      </c>
      <c r="C14" s="10">
        <f>880+1036+1000</f>
        <v>2916</v>
      </c>
      <c r="D14" s="10">
        <v>396000</v>
      </c>
      <c r="E14" s="10">
        <v>1405752.5</v>
      </c>
      <c r="F14" s="39">
        <f t="shared" si="0"/>
        <v>194320</v>
      </c>
      <c r="G14" s="10">
        <f t="shared" si="0"/>
        <v>663819.22</v>
      </c>
      <c r="H14" s="21"/>
      <c r="I14" s="18"/>
      <c r="J14" s="19"/>
      <c r="K14" s="14"/>
    </row>
    <row r="15" spans="1:11" ht="21" customHeight="1">
      <c r="A15" s="26">
        <v>11</v>
      </c>
      <c r="B15" s="43">
        <v>22859</v>
      </c>
      <c r="C15" s="10">
        <f>744+936+936</f>
        <v>2616</v>
      </c>
      <c r="D15" s="10">
        <v>453440</v>
      </c>
      <c r="E15" s="10">
        <v>1573526.65</v>
      </c>
      <c r="F15" s="39">
        <f t="shared" si="0"/>
        <v>57440</v>
      </c>
      <c r="G15" s="10">
        <f t="shared" si="0"/>
        <v>167774.1499999999</v>
      </c>
      <c r="H15" s="14"/>
      <c r="I15" s="18"/>
      <c r="J15" s="19"/>
      <c r="K15" s="14"/>
    </row>
    <row r="16" spans="1:11" ht="21" customHeight="1">
      <c r="A16" s="26">
        <v>12</v>
      </c>
      <c r="B16" s="43">
        <v>22890</v>
      </c>
      <c r="C16" s="10">
        <f>692+944+824</f>
        <v>2460</v>
      </c>
      <c r="D16" s="10">
        <v>399520</v>
      </c>
      <c r="E16" s="10">
        <v>1398053.44</v>
      </c>
      <c r="F16" s="39">
        <f t="shared" si="0"/>
        <v>-53920</v>
      </c>
      <c r="G16" s="10">
        <f t="shared" si="0"/>
        <v>-175473.20999999996</v>
      </c>
      <c r="H16" s="14"/>
      <c r="I16" s="18"/>
      <c r="J16" s="19"/>
      <c r="K16" s="14"/>
    </row>
    <row r="17" spans="1:11" ht="21" customHeight="1">
      <c r="A17" s="49" t="s">
        <v>8</v>
      </c>
      <c r="B17" s="50"/>
      <c r="C17" s="12">
        <f>SUM(C5:C16)</f>
        <v>30620</v>
      </c>
      <c r="D17" s="12">
        <f>SUM(D5:D16)</f>
        <v>4650160</v>
      </c>
      <c r="E17" s="12">
        <f>SUM(E5:E16)</f>
        <v>16384338.2</v>
      </c>
      <c r="F17" s="40">
        <f>SUM(F5:F16)</f>
        <v>-3440</v>
      </c>
      <c r="G17" s="40">
        <f>SUM(G5:G16)</f>
        <v>-23594.23999999999</v>
      </c>
      <c r="H17" s="14"/>
      <c r="I17" s="18"/>
      <c r="J17" s="19"/>
      <c r="K17" s="14"/>
    </row>
    <row r="18" spans="1:11" ht="21" customHeight="1">
      <c r="A18" s="47" t="s">
        <v>9</v>
      </c>
      <c r="B18" s="48"/>
      <c r="C18" s="11">
        <f>AVERAGE(C5:C16)</f>
        <v>2551.6666666666665</v>
      </c>
      <c r="D18" s="11">
        <f>AVERAGE(D5:D16)</f>
        <v>387513.3333333333</v>
      </c>
      <c r="E18" s="11">
        <f>AVERAGE(E5:E16)</f>
        <v>1365361.5166666666</v>
      </c>
      <c r="F18" s="41">
        <f>AVERAGE(F5:F16)</f>
        <v>-286.6666666666667</v>
      </c>
      <c r="G18" s="41">
        <f>AVERAGE(G5:G16)</f>
        <v>-1966.1866666666658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5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3" t="s">
        <v>23</v>
      </c>
      <c r="C1" s="53"/>
      <c r="D1" s="53"/>
      <c r="E1" s="53"/>
      <c r="F1" s="53"/>
      <c r="G1" s="53"/>
      <c r="H1" s="20"/>
      <c r="I1" s="20"/>
      <c r="J1" s="20"/>
    </row>
    <row r="2" spans="2:10" ht="21" customHeight="1">
      <c r="B2" s="52" t="s">
        <v>18</v>
      </c>
      <c r="C2" s="52"/>
      <c r="D2" s="52"/>
      <c r="E2" s="52"/>
      <c r="F2" s="52"/>
      <c r="G2" s="52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22555</v>
      </c>
      <c r="D5" s="10">
        <v>14399000</v>
      </c>
      <c r="E5" s="10">
        <v>430030.86</v>
      </c>
      <c r="F5" s="39"/>
      <c r="G5" s="10"/>
      <c r="H5" s="21">
        <f>E5/D5*1000</f>
        <v>29.865328147788038</v>
      </c>
      <c r="I5" s="22"/>
      <c r="J5" s="23"/>
      <c r="K5" s="14"/>
    </row>
    <row r="6" spans="2:11" ht="21" customHeight="1">
      <c r="B6" s="26">
        <v>2</v>
      </c>
      <c r="C6" s="43">
        <v>22586</v>
      </c>
      <c r="D6" s="10">
        <v>12935000</v>
      </c>
      <c r="E6" s="10">
        <v>386169.42</v>
      </c>
      <c r="F6" s="39">
        <f>D6-D5</f>
        <v>-1464000</v>
      </c>
      <c r="G6" s="10">
        <f>E6-E5</f>
        <v>-43861.44</v>
      </c>
      <c r="H6" s="21">
        <f aca="true" t="shared" si="0" ref="H6:H16">E6/D6*1000</f>
        <v>29.85461306532663</v>
      </c>
      <c r="I6" s="22"/>
      <c r="J6" s="23"/>
      <c r="K6" s="14"/>
    </row>
    <row r="7" spans="2:11" ht="21" customHeight="1">
      <c r="B7" s="26">
        <v>3</v>
      </c>
      <c r="C7" s="43">
        <v>22616</v>
      </c>
      <c r="D7" s="10">
        <v>13020000</v>
      </c>
      <c r="E7" s="10">
        <v>388716.02</v>
      </c>
      <c r="F7" s="39">
        <f aca="true" t="shared" si="1" ref="F7:F16">D7-D6</f>
        <v>85000</v>
      </c>
      <c r="G7" s="10">
        <f aca="true" t="shared" si="2" ref="G7:G16">E7-E6</f>
        <v>2546.600000000035</v>
      </c>
      <c r="H7" s="21">
        <f t="shared" si="0"/>
        <v>29.85530107526882</v>
      </c>
      <c r="I7" s="22"/>
      <c r="J7" s="23"/>
      <c r="K7" s="14"/>
    </row>
    <row r="8" spans="2:11" ht="21" customHeight="1">
      <c r="B8" s="26">
        <v>4</v>
      </c>
      <c r="C8" s="43">
        <v>22647</v>
      </c>
      <c r="D8" s="10">
        <v>10660000</v>
      </c>
      <c r="E8" s="10">
        <v>318010.42</v>
      </c>
      <c r="F8" s="39">
        <f t="shared" si="1"/>
        <v>-2360000</v>
      </c>
      <c r="G8" s="10">
        <f t="shared" si="2"/>
        <v>-70705.60000000003</v>
      </c>
      <c r="H8" s="21">
        <f t="shared" si="0"/>
        <v>29.83212195121951</v>
      </c>
      <c r="I8" s="22"/>
      <c r="J8" s="23"/>
      <c r="K8" s="14"/>
    </row>
    <row r="9" spans="2:11" ht="21" customHeight="1">
      <c r="B9" s="26">
        <v>5</v>
      </c>
      <c r="C9" s="43">
        <v>22678</v>
      </c>
      <c r="D9" s="10">
        <v>9662000</v>
      </c>
      <c r="E9" s="10">
        <v>288110.34</v>
      </c>
      <c r="F9" s="39">
        <f t="shared" si="1"/>
        <v>-998000</v>
      </c>
      <c r="G9" s="10">
        <f t="shared" si="2"/>
        <v>-29900.079999999958</v>
      </c>
      <c r="H9" s="21">
        <f t="shared" si="0"/>
        <v>29.81891326847444</v>
      </c>
      <c r="I9" s="22"/>
      <c r="J9" s="23"/>
      <c r="K9" s="14"/>
    </row>
    <row r="10" spans="2:11" ht="21" customHeight="1">
      <c r="B10" s="26">
        <v>6</v>
      </c>
      <c r="C10" s="43">
        <v>22706</v>
      </c>
      <c r="D10" s="10">
        <v>10564000</v>
      </c>
      <c r="E10" s="10">
        <v>315134.26</v>
      </c>
      <c r="F10" s="39">
        <f t="shared" si="1"/>
        <v>902000</v>
      </c>
      <c r="G10" s="10">
        <f t="shared" si="2"/>
        <v>27023.919999999984</v>
      </c>
      <c r="H10" s="21">
        <f t="shared" si="0"/>
        <v>29.830959863687998</v>
      </c>
      <c r="I10" s="22"/>
      <c r="J10" s="23"/>
      <c r="K10" s="14"/>
    </row>
    <row r="11" spans="2:11" ht="21" customHeight="1">
      <c r="B11" s="26">
        <v>7</v>
      </c>
      <c r="C11" s="43">
        <v>22737</v>
      </c>
      <c r="D11" s="10">
        <v>12907000</v>
      </c>
      <c r="E11" s="10">
        <v>385330.54</v>
      </c>
      <c r="F11" s="39">
        <f t="shared" si="1"/>
        <v>2343000</v>
      </c>
      <c r="G11" s="10">
        <f t="shared" si="2"/>
        <v>70196.27999999997</v>
      </c>
      <c r="H11" s="21">
        <f t="shared" si="0"/>
        <v>29.854384442550554</v>
      </c>
      <c r="I11" s="22"/>
      <c r="J11" s="23"/>
      <c r="K11" s="14"/>
    </row>
    <row r="12" spans="2:11" ht="21" customHeight="1">
      <c r="B12" s="26">
        <v>8</v>
      </c>
      <c r="C12" s="43">
        <v>22767</v>
      </c>
      <c r="D12" s="10">
        <v>10681000</v>
      </c>
      <c r="E12" s="10">
        <v>318639.58</v>
      </c>
      <c r="F12" s="39">
        <f t="shared" si="1"/>
        <v>-2226000</v>
      </c>
      <c r="G12" s="10">
        <f>E12-E11</f>
        <v>-66690.95999999996</v>
      </c>
      <c r="H12" s="21">
        <f>E12/D12*1000</f>
        <v>29.832373373279655</v>
      </c>
      <c r="I12" s="22"/>
      <c r="J12" s="23"/>
      <c r="K12" s="14"/>
    </row>
    <row r="13" spans="2:11" ht="21" customHeight="1">
      <c r="B13" s="26">
        <v>9</v>
      </c>
      <c r="C13" s="43">
        <v>22798</v>
      </c>
      <c r="D13" s="10">
        <v>10048000</v>
      </c>
      <c r="E13" s="10">
        <v>299674.9</v>
      </c>
      <c r="F13" s="39">
        <f t="shared" si="1"/>
        <v>-633000</v>
      </c>
      <c r="G13" s="10">
        <f>E13-E12</f>
        <v>-18964.679999999993</v>
      </c>
      <c r="H13" s="21">
        <f>E13/D13*1000</f>
        <v>29.824333200636946</v>
      </c>
      <c r="I13" s="22"/>
      <c r="J13" s="23"/>
      <c r="K13" s="14"/>
    </row>
    <row r="14" spans="2:11" ht="21" customHeight="1">
      <c r="B14" s="26">
        <v>10</v>
      </c>
      <c r="C14" s="43">
        <v>22828</v>
      </c>
      <c r="D14" s="10">
        <v>2073000</v>
      </c>
      <c r="E14" s="10">
        <v>60942.28</v>
      </c>
      <c r="F14" s="39">
        <f t="shared" si="1"/>
        <v>-7975000</v>
      </c>
      <c r="G14" s="10">
        <f>E14-E13</f>
        <v>-238732.62000000002</v>
      </c>
      <c r="H14" s="21">
        <f t="shared" si="0"/>
        <v>29.398109020742886</v>
      </c>
      <c r="I14" s="18"/>
      <c r="J14" s="19"/>
      <c r="K14" s="14"/>
    </row>
    <row r="15" spans="2:11" ht="21" customHeight="1">
      <c r="B15" s="26">
        <v>11</v>
      </c>
      <c r="C15" s="43">
        <v>22859</v>
      </c>
      <c r="D15" s="10">
        <v>9577000</v>
      </c>
      <c r="E15" s="10">
        <v>285563.74</v>
      </c>
      <c r="F15" s="39">
        <f t="shared" si="1"/>
        <v>7504000</v>
      </c>
      <c r="G15" s="10">
        <f t="shared" si="2"/>
        <v>224621.46</v>
      </c>
      <c r="H15" s="21">
        <f t="shared" si="0"/>
        <v>29.81766106296335</v>
      </c>
      <c r="I15" s="18"/>
      <c r="J15" s="19"/>
      <c r="K15" s="14"/>
    </row>
    <row r="16" spans="2:11" ht="21" customHeight="1">
      <c r="B16" s="26">
        <v>12</v>
      </c>
      <c r="C16" s="43">
        <v>22890</v>
      </c>
      <c r="D16" s="10">
        <v>14598000</v>
      </c>
      <c r="E16" s="10">
        <v>435992.9</v>
      </c>
      <c r="F16" s="39">
        <f t="shared" si="1"/>
        <v>5021000</v>
      </c>
      <c r="G16" s="10">
        <f t="shared" si="2"/>
        <v>150429.16000000003</v>
      </c>
      <c r="H16" s="21">
        <f t="shared" si="0"/>
        <v>29.866618714892454</v>
      </c>
      <c r="I16" s="18">
        <f>29.88*E16</f>
        <v>13027467.852</v>
      </c>
      <c r="J16" s="19"/>
      <c r="K16" s="14"/>
    </row>
    <row r="17" spans="2:11" ht="21" customHeight="1">
      <c r="B17" s="49" t="s">
        <v>8</v>
      </c>
      <c r="C17" s="50"/>
      <c r="D17" s="12">
        <f>SUM(D5:D16)</f>
        <v>131124000</v>
      </c>
      <c r="E17" s="12">
        <f>SUM(E5:E16)</f>
        <v>3912315.2600000002</v>
      </c>
      <c r="F17" s="40">
        <f>SUM(F5:F16)</f>
        <v>199000</v>
      </c>
      <c r="G17" s="40">
        <f>SUM(G5:G16)</f>
        <v>5962.040000000066</v>
      </c>
      <c r="H17" s="14"/>
      <c r="I17" s="18"/>
      <c r="J17" s="19"/>
      <c r="K17" s="14"/>
    </row>
    <row r="18" spans="2:11" ht="21" customHeight="1">
      <c r="B18" s="47" t="s">
        <v>9</v>
      </c>
      <c r="C18" s="48"/>
      <c r="D18" s="11">
        <f>AVERAGE(D5:D16)</f>
        <v>10927000</v>
      </c>
      <c r="E18" s="11">
        <f>AVERAGE(E5:E16)</f>
        <v>326026.27166666667</v>
      </c>
      <c r="F18" s="41">
        <f>AVERAGE(F5:F16)</f>
        <v>18090.909090909092</v>
      </c>
      <c r="G18" s="41">
        <f>AVERAGE(G5:G16)</f>
        <v>542.0036363636424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3" t="s">
        <v>24</v>
      </c>
      <c r="B1" s="53"/>
      <c r="C1" s="53"/>
      <c r="D1" s="53"/>
      <c r="E1" s="53"/>
      <c r="F1" s="53"/>
      <c r="G1" s="53"/>
      <c r="H1" s="20"/>
      <c r="I1" s="20"/>
      <c r="J1" s="20"/>
    </row>
    <row r="2" spans="1:10" ht="21" customHeight="1">
      <c r="A2" s="52" t="s">
        <v>16</v>
      </c>
      <c r="B2" s="52"/>
      <c r="C2" s="52"/>
      <c r="D2" s="52"/>
      <c r="E2" s="52"/>
      <c r="F2" s="52"/>
      <c r="G2" s="52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1" t="s">
        <v>13</v>
      </c>
      <c r="G3" s="51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22555</v>
      </c>
      <c r="C5" s="10">
        <f>'ไฟฟ้ามิเตอร์ 1'!C5+'ไฟฟ้ามิเตอร์ 2'!C5</f>
        <v>6256</v>
      </c>
      <c r="D5" s="10">
        <f>'ไฟฟ้ามิเตอร์ 1'!D5+'ไฟฟ้ามิเตอร์ 2'!D5</f>
        <v>850880</v>
      </c>
      <c r="E5" s="10">
        <f>'ไฟฟ้ามิเตอร์ 1'!E5+'ไฟฟ้ามิเตอร์ 2'!E5</f>
        <v>3292869.65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22586</v>
      </c>
      <c r="C6" s="10">
        <f>'ไฟฟ้ามิเตอร์ 1'!C6+'ไฟฟ้ามิเตอร์ 2'!C6</f>
        <v>6112</v>
      </c>
      <c r="D6" s="10">
        <f>'ไฟฟ้ามิเตอร์ 1'!D6+'ไฟฟ้ามิเตอร์ 2'!D6</f>
        <v>849800</v>
      </c>
      <c r="E6" s="10">
        <f>'ไฟฟ้ามิเตอร์ 1'!E6+'ไฟฟ้ามิเตอร์ 2'!E6</f>
        <v>3277845.1</v>
      </c>
      <c r="F6" s="39">
        <f aca="true" t="shared" si="0" ref="F6:G8">D6-D5</f>
        <v>-1080</v>
      </c>
      <c r="G6" s="10">
        <f t="shared" si="0"/>
        <v>-15024.549999999814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22616</v>
      </c>
      <c r="C7" s="10">
        <f>'ไฟฟ้ามิเตอร์ 1'!C7+'ไฟฟ้ามิเตอร์ 2'!C7</f>
        <v>6365</v>
      </c>
      <c r="D7" s="10">
        <f>'ไฟฟ้ามิเตอร์ 1'!D7+'ไฟฟ้ามิเตอร์ 2'!D7</f>
        <v>711800</v>
      </c>
      <c r="E7" s="10">
        <f>'ไฟฟ้ามิเตอร์ 1'!E7+'ไฟฟ้ามิเตอร์ 2'!E7</f>
        <v>2670857.3600000003</v>
      </c>
      <c r="F7" s="39">
        <f t="shared" si="0"/>
        <v>-138000</v>
      </c>
      <c r="G7" s="10">
        <f t="shared" si="0"/>
        <v>-606987.7399999998</v>
      </c>
      <c r="H7" s="21"/>
      <c r="I7" s="22"/>
      <c r="J7" s="23"/>
      <c r="K7" s="14"/>
    </row>
    <row r="8" spans="1:11" ht="21" customHeight="1">
      <c r="A8" s="26">
        <v>4</v>
      </c>
      <c r="B8" s="43">
        <v>22647</v>
      </c>
      <c r="C8" s="10">
        <f>'ไฟฟ้ามิเตอร์ 1'!C8+'ไฟฟ้ามิเตอร์ 2'!C8</f>
        <v>5640</v>
      </c>
      <c r="D8" s="10">
        <f>'ไฟฟ้ามิเตอร์ 1'!D8+'ไฟฟ้ามิเตอร์ 2'!D8</f>
        <v>634520</v>
      </c>
      <c r="E8" s="10">
        <f>'ไฟฟ้ามิเตอร์ 1'!E8+'ไฟฟ้ามิเตอร์ 2'!E8</f>
        <v>2542636.96</v>
      </c>
      <c r="F8" s="39">
        <f t="shared" si="0"/>
        <v>-77280</v>
      </c>
      <c r="G8" s="10">
        <f t="shared" si="0"/>
        <v>-128220.40000000037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22678</v>
      </c>
      <c r="C9" s="10">
        <f>'ไฟฟ้ามิเตอร์ 1'!C9+'ไฟฟ้ามิเตอร์ 2'!C9</f>
        <v>6100</v>
      </c>
      <c r="D9" s="10">
        <f>'ไฟฟ้ามิเตอร์ 1'!D9+'ไฟฟ้ามิเตอร์ 2'!D9</f>
        <v>783400</v>
      </c>
      <c r="E9" s="10">
        <f>'ไฟฟ้ามิเตอร์ 1'!E9+'ไฟฟ้ามิเตอร์ 2'!E9</f>
        <v>3016517.9699999997</v>
      </c>
      <c r="F9" s="39">
        <f aca="true" t="shared" si="1" ref="F9:G16">D9-D8</f>
        <v>148880</v>
      </c>
      <c r="G9" s="10">
        <f t="shared" si="1"/>
        <v>473881.0099999998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22706</v>
      </c>
      <c r="C10" s="10">
        <f>'ไฟฟ้ามิเตอร์ 1'!C10+'ไฟฟ้ามิเตอร์ 2'!C10</f>
        <v>6624</v>
      </c>
      <c r="D10" s="10">
        <f>'ไฟฟ้ามิเตอร์ 1'!D10+'ไฟฟ้ามิเตอร์ 2'!D10</f>
        <v>915280</v>
      </c>
      <c r="E10" s="10">
        <f>'ไฟฟ้ามิเตอร์ 1'!E10+'ไฟฟ้ามิเตอร์ 2'!E10</f>
        <v>3497601.2199999997</v>
      </c>
      <c r="F10" s="39">
        <f t="shared" si="1"/>
        <v>131880</v>
      </c>
      <c r="G10" s="10">
        <f t="shared" si="1"/>
        <v>481083.25</v>
      </c>
      <c r="H10" s="21"/>
      <c r="I10" s="22"/>
      <c r="J10" s="23"/>
      <c r="K10" s="14"/>
    </row>
    <row r="11" spans="1:11" ht="21" customHeight="1">
      <c r="A11" s="26">
        <v>7</v>
      </c>
      <c r="B11" s="43">
        <v>22737</v>
      </c>
      <c r="C11" s="10">
        <f>'ไฟฟ้ามิเตอร์ 1'!C11+'ไฟฟ้ามิเตอร์ 2'!C11</f>
        <v>7856</v>
      </c>
      <c r="D11" s="10">
        <f>'ไฟฟ้ามิเตอร์ 1'!D11+'ไฟฟ้ามิเตอร์ 2'!D11</f>
        <v>900240</v>
      </c>
      <c r="E11" s="10">
        <f>'ไฟฟ้ามิเตอร์ 1'!E11+'ไฟฟ้ามิเตอร์ 2'!E11</f>
        <v>3547362.65</v>
      </c>
      <c r="F11" s="39">
        <f t="shared" si="1"/>
        <v>-15040</v>
      </c>
      <c r="G11" s="10">
        <f t="shared" si="1"/>
        <v>49761.43000000017</v>
      </c>
      <c r="H11" s="21"/>
      <c r="I11" s="22"/>
      <c r="J11" s="23"/>
      <c r="K11" s="14"/>
    </row>
    <row r="12" spans="1:11" ht="21" customHeight="1">
      <c r="A12" s="26">
        <v>8</v>
      </c>
      <c r="B12" s="43">
        <v>22767</v>
      </c>
      <c r="C12" s="10">
        <f>'ไฟฟ้ามิเตอร์ 1'!C12+'ไฟฟ้ามิเตอร์ 2'!C12</f>
        <v>7756</v>
      </c>
      <c r="D12" s="10">
        <f>'ไฟฟ้ามิเตอร์ 1'!D12+'ไฟฟ้ามิเตอร์ 2'!D12</f>
        <v>895360</v>
      </c>
      <c r="E12" s="10">
        <f>'ไฟฟ้ามิเตอร์ 1'!E12+'ไฟฟ้ามิเตอร์ 2'!E12</f>
        <v>3443362.13</v>
      </c>
      <c r="F12" s="39">
        <f t="shared" si="1"/>
        <v>-4880</v>
      </c>
      <c r="G12" s="10">
        <f t="shared" si="1"/>
        <v>-104000.52000000002</v>
      </c>
      <c r="H12" s="21"/>
      <c r="I12" s="22"/>
      <c r="J12" s="23"/>
      <c r="K12" s="14"/>
    </row>
    <row r="13" spans="1:11" ht="21" customHeight="1">
      <c r="A13" s="26">
        <v>9</v>
      </c>
      <c r="B13" s="43">
        <v>22798</v>
      </c>
      <c r="C13" s="10">
        <f>'ไฟฟ้ามิเตอร์ 1'!C13+'ไฟฟ้ามิเตอร์ 2'!C13</f>
        <v>4920</v>
      </c>
      <c r="D13" s="10">
        <f>'ไฟฟ้ามิเตอร์ 1'!D13+'ไฟฟ้ามิเตอร์ 2'!D13</f>
        <v>560640</v>
      </c>
      <c r="E13" s="10">
        <f>'ไฟฟ้ามิเตอร์ 1'!E13+'ไฟฟ้ามิเตอร์ 2'!E13</f>
        <v>2202636.5300000003</v>
      </c>
      <c r="F13" s="39">
        <f t="shared" si="1"/>
        <v>-334720</v>
      </c>
      <c r="G13" s="10">
        <f t="shared" si="1"/>
        <v>-1240725.5999999996</v>
      </c>
      <c r="H13" s="21"/>
      <c r="I13" s="22"/>
      <c r="J13" s="23"/>
      <c r="K13" s="14"/>
    </row>
    <row r="14" spans="1:11" ht="21" customHeight="1">
      <c r="A14" s="26">
        <v>10</v>
      </c>
      <c r="B14" s="43">
        <v>22828</v>
      </c>
      <c r="C14" s="10">
        <f>'ไฟฟ้ามิเตอร์ 1'!C14+'ไฟฟ้ามิเตอร์ 2'!C14</f>
        <v>7140</v>
      </c>
      <c r="D14" s="10">
        <f>'ไฟฟ้ามิเตอร์ 1'!D14+'ไฟฟ้ามิเตอร์ 2'!D14</f>
        <v>824960</v>
      </c>
      <c r="E14" s="10">
        <f>'ไฟฟ้ามิเตอร์ 1'!E14+'ไฟฟ้ามิเตอร์ 2'!E14</f>
        <v>3222760.5300000003</v>
      </c>
      <c r="F14" s="39">
        <f t="shared" si="1"/>
        <v>264320</v>
      </c>
      <c r="G14" s="10">
        <f t="shared" si="1"/>
        <v>1020124</v>
      </c>
      <c r="H14" s="21"/>
      <c r="I14" s="18"/>
      <c r="J14" s="19"/>
      <c r="K14" s="14"/>
    </row>
    <row r="15" spans="1:11" ht="21" customHeight="1">
      <c r="A15" s="26">
        <v>11</v>
      </c>
      <c r="B15" s="43">
        <v>22859</v>
      </c>
      <c r="C15" s="10">
        <f>'ไฟฟ้ามิเตอร์ 1'!C15+'ไฟฟ้ามิเตอร์ 2'!C15</f>
        <v>6864</v>
      </c>
      <c r="D15" s="10">
        <f>'ไฟฟ้ามิเตอร์ 1'!D15+'ไฟฟ้ามิเตอร์ 2'!D15</f>
        <v>946400</v>
      </c>
      <c r="E15" s="10">
        <f>'ไฟฟ้ามิเตอร์ 1'!E15+'ไฟฟ้ามิเตอร์ 2'!E15</f>
        <v>3627511.49</v>
      </c>
      <c r="F15" s="39">
        <f t="shared" si="1"/>
        <v>121440</v>
      </c>
      <c r="G15" s="10">
        <f t="shared" si="1"/>
        <v>404750.95999999996</v>
      </c>
      <c r="H15" s="14"/>
      <c r="I15" s="18"/>
      <c r="J15" s="19"/>
      <c r="K15" s="14"/>
    </row>
    <row r="16" spans="1:11" ht="21" customHeight="1">
      <c r="A16" s="26">
        <v>12</v>
      </c>
      <c r="B16" s="43">
        <v>22890</v>
      </c>
      <c r="C16" s="10">
        <f>'ไฟฟ้ามิเตอร์ 1'!C16+'ไฟฟ้ามิเตอร์ 2'!C16</f>
        <v>7124</v>
      </c>
      <c r="D16" s="10">
        <f>'ไฟฟ้ามิเตอร์ 1'!D16+'ไฟฟ้ามิเตอร์ 2'!D16</f>
        <v>916960</v>
      </c>
      <c r="E16" s="10">
        <f>'ไฟฟ้ามิเตอร์ 1'!E16+'ไฟฟ้ามิเตอร์ 2'!E16</f>
        <v>3539346.92</v>
      </c>
      <c r="F16" s="39">
        <f t="shared" si="1"/>
        <v>-29440</v>
      </c>
      <c r="G16" s="10">
        <f t="shared" si="1"/>
        <v>-88164.5700000003</v>
      </c>
      <c r="H16" s="14"/>
      <c r="I16" s="18"/>
      <c r="J16" s="19"/>
      <c r="K16" s="14"/>
    </row>
    <row r="17" spans="1:11" ht="21" customHeight="1">
      <c r="A17" s="49" t="s">
        <v>8</v>
      </c>
      <c r="B17" s="50"/>
      <c r="C17" s="12">
        <f>SUM(C5:C16)</f>
        <v>78757</v>
      </c>
      <c r="D17" s="12">
        <f>SUM(D5:D16)</f>
        <v>9790240</v>
      </c>
      <c r="E17" s="12">
        <f>SUM(E5:E16)</f>
        <v>37881308.51</v>
      </c>
      <c r="F17" s="40">
        <f>SUM(F5:F16)</f>
        <v>66080</v>
      </c>
      <c r="G17" s="40">
        <f>SUM(G5:G16)</f>
        <v>246477.27000000002</v>
      </c>
      <c r="H17" s="14"/>
      <c r="I17" s="18"/>
      <c r="J17" s="19"/>
      <c r="K17" s="14"/>
    </row>
    <row r="18" spans="1:11" ht="21" customHeight="1">
      <c r="A18" s="47" t="s">
        <v>9</v>
      </c>
      <c r="B18" s="48"/>
      <c r="C18" s="11">
        <f>AVERAGE(C5:C16)</f>
        <v>6563.083333333333</v>
      </c>
      <c r="D18" s="11">
        <f>AVERAGE(D5:D16)</f>
        <v>815853.3333333334</v>
      </c>
      <c r="E18" s="11">
        <f>AVERAGE(E5:E16)</f>
        <v>3156775.7091666665</v>
      </c>
      <c r="F18" s="41">
        <f>AVERAGE(F5:F16)</f>
        <v>5506.666666666667</v>
      </c>
      <c r="G18" s="41">
        <f>AVERAGE(G5:G16)</f>
        <v>20539.772500000003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B1">
      <selection activeCell="J14" sqref="J14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3" t="s">
        <v>23</v>
      </c>
      <c r="C1" s="53"/>
      <c r="D1" s="53"/>
      <c r="E1" s="53"/>
      <c r="F1" s="53"/>
      <c r="G1" s="53"/>
      <c r="H1" s="20"/>
      <c r="I1" s="20"/>
      <c r="J1" s="20"/>
    </row>
    <row r="2" spans="2:10" ht="21" customHeight="1">
      <c r="B2" s="52" t="s">
        <v>16</v>
      </c>
      <c r="C2" s="52"/>
      <c r="D2" s="52"/>
      <c r="E2" s="52"/>
      <c r="F2" s="52"/>
      <c r="G2" s="52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22555</v>
      </c>
      <c r="D5" s="10">
        <f>'ประปา ประตู1'!D5+'ประปา ประตู3'!D5</f>
        <v>27666000</v>
      </c>
      <c r="E5" s="10">
        <f>'ประปา ประตู1'!E5+'ประปา ประตู3'!E5</f>
        <v>826301.08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22586</v>
      </c>
      <c r="D6" s="10">
        <f>'ประปา ประตู1'!D6+'ประปา ประตู3'!D6</f>
        <v>27360000</v>
      </c>
      <c r="E6" s="10">
        <f>'ประปา ประตู1'!E6+'ประปา ประตู3'!E6</f>
        <v>817133.3200000001</v>
      </c>
      <c r="F6" s="39">
        <f>D6-D5</f>
        <v>-306000</v>
      </c>
      <c r="G6" s="10">
        <f>E6-E5</f>
        <v>-9167.759999999893</v>
      </c>
      <c r="H6" s="21"/>
      <c r="I6" s="22"/>
      <c r="J6" s="23"/>
      <c r="K6" s="14"/>
    </row>
    <row r="7" spans="2:11" ht="21" customHeight="1">
      <c r="B7" s="26">
        <v>3</v>
      </c>
      <c r="C7" s="43">
        <v>22616</v>
      </c>
      <c r="D7" s="10">
        <f>'ประปา ประตู1'!D7+'ประปา ประตู3'!D7</f>
        <v>27069000</v>
      </c>
      <c r="E7" s="10">
        <f>'ประปา ประตู1'!E7+'ประปา ประตู3'!E7</f>
        <v>808414.96</v>
      </c>
      <c r="F7" s="39">
        <f aca="true" t="shared" si="0" ref="F7:G16">D7-D6</f>
        <v>-291000</v>
      </c>
      <c r="G7" s="10">
        <f t="shared" si="0"/>
        <v>-8718.360000000102</v>
      </c>
      <c r="H7" s="21"/>
      <c r="I7" s="22"/>
      <c r="J7" s="23"/>
      <c r="K7" s="14"/>
    </row>
    <row r="8" spans="2:11" ht="21" customHeight="1">
      <c r="B8" s="26">
        <v>4</v>
      </c>
      <c r="C8" s="43">
        <v>22647</v>
      </c>
      <c r="D8" s="10">
        <f>'ประปา ประตู1'!D8+'ประปา ประตู3'!D8</f>
        <v>23041000</v>
      </c>
      <c r="E8" s="10">
        <f>'ประปา ประตู1'!E8+'ประปา ประตู3'!E8</f>
        <v>687736.08</v>
      </c>
      <c r="F8" s="39">
        <f t="shared" si="0"/>
        <v>-4028000</v>
      </c>
      <c r="G8" s="10">
        <f t="shared" si="0"/>
        <v>-120678.88</v>
      </c>
      <c r="H8" s="21"/>
      <c r="I8" s="22"/>
      <c r="J8" s="23"/>
      <c r="K8" s="14"/>
    </row>
    <row r="9" spans="2:11" ht="21" customHeight="1">
      <c r="B9" s="26">
        <v>5</v>
      </c>
      <c r="C9" s="43">
        <v>22678</v>
      </c>
      <c r="D9" s="10">
        <f>'ประปา ประตู1'!D9+'ประปา ประตู3'!D9</f>
        <v>22331000</v>
      </c>
      <c r="E9" s="10">
        <f>'ประปา ประตู1'!E9+'ประปา ประตู3'!E9</f>
        <v>666464.48</v>
      </c>
      <c r="F9" s="39">
        <f t="shared" si="0"/>
        <v>-710000</v>
      </c>
      <c r="G9" s="10">
        <f t="shared" si="0"/>
        <v>-21271.599999999977</v>
      </c>
      <c r="H9" s="21"/>
      <c r="I9" s="22"/>
      <c r="J9" s="23"/>
      <c r="K9" s="14"/>
    </row>
    <row r="10" spans="2:11" ht="21" customHeight="1">
      <c r="B10" s="26">
        <v>6</v>
      </c>
      <c r="C10" s="43">
        <v>22706</v>
      </c>
      <c r="D10" s="10">
        <f>'ประปา ประตู1'!D10+'ประปา ประตู3'!D10</f>
        <v>22355000</v>
      </c>
      <c r="E10" s="10">
        <f>'ประปา ประตู1'!E10+'ประปา ประตู3'!E10</f>
        <v>667183.52</v>
      </c>
      <c r="F10" s="39">
        <f t="shared" si="0"/>
        <v>24000</v>
      </c>
      <c r="G10" s="10">
        <f t="shared" si="0"/>
        <v>719.0400000000373</v>
      </c>
      <c r="H10" s="21"/>
      <c r="I10" s="22"/>
      <c r="J10" s="23"/>
      <c r="K10" s="14"/>
    </row>
    <row r="11" spans="2:11" ht="21" customHeight="1">
      <c r="B11" s="26">
        <v>7</v>
      </c>
      <c r="C11" s="43">
        <v>22737</v>
      </c>
      <c r="D11" s="10">
        <f>'ประปา ประตู1'!D11+'ประปา ประตู3'!D11</f>
        <v>26152000</v>
      </c>
      <c r="E11" s="10">
        <f>'ประปา ประตู1'!E11+'ประปา ประตู3'!E11</f>
        <v>780941.6399999999</v>
      </c>
      <c r="F11" s="39">
        <f t="shared" si="0"/>
        <v>3797000</v>
      </c>
      <c r="G11" s="10">
        <f t="shared" si="0"/>
        <v>113758.11999999988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22767</v>
      </c>
      <c r="D12" s="10">
        <f>'ประปา ประตู1'!D12+'ประปา ประตู3'!D12</f>
        <v>22195000</v>
      </c>
      <c r="E12" s="10">
        <f>'ประปา ประตู1'!E12+'ประปา ประตู3'!E12</f>
        <v>662389.92</v>
      </c>
      <c r="F12" s="39">
        <f t="shared" si="0"/>
        <v>-3957000</v>
      </c>
      <c r="G12" s="10">
        <f t="shared" si="0"/>
        <v>-118551.71999999986</v>
      </c>
      <c r="H12" s="21"/>
      <c r="I12" s="22"/>
      <c r="J12" s="23"/>
      <c r="K12" s="14"/>
    </row>
    <row r="13" spans="2:11" ht="21" customHeight="1">
      <c r="B13" s="26">
        <v>9</v>
      </c>
      <c r="C13" s="43">
        <v>22798</v>
      </c>
      <c r="D13" s="10">
        <f>'ประปา ประตู1'!D13+'ประปา ประตู3'!D13</f>
        <v>19579000</v>
      </c>
      <c r="E13" s="10">
        <f>'ประปา ประตู1'!E13+'ประปา ประตู3'!E13</f>
        <v>584014.56</v>
      </c>
      <c r="F13" s="39">
        <f t="shared" si="0"/>
        <v>-2616000</v>
      </c>
      <c r="G13" s="10">
        <f t="shared" si="0"/>
        <v>-78375.35999999999</v>
      </c>
      <c r="H13" s="21"/>
      <c r="I13" s="22"/>
      <c r="J13" s="23"/>
      <c r="K13" s="14"/>
    </row>
    <row r="14" spans="2:11" ht="21" customHeight="1">
      <c r="B14" s="26">
        <v>10</v>
      </c>
      <c r="C14" s="43">
        <v>22828</v>
      </c>
      <c r="D14" s="10">
        <f>'ประปา ประตู1'!D14+'ประปา ประตู3'!D14</f>
        <v>11907000</v>
      </c>
      <c r="E14" s="10">
        <f>'ประปา ประตู1'!E14+'ประปา ประตู3'!E14</f>
        <v>354359.81999999995</v>
      </c>
      <c r="F14" s="39">
        <f t="shared" si="0"/>
        <v>-7672000</v>
      </c>
      <c r="G14" s="10">
        <f t="shared" si="0"/>
        <v>-229654.7400000001</v>
      </c>
      <c r="H14" s="14"/>
      <c r="I14" s="18"/>
      <c r="J14" s="19"/>
      <c r="K14" s="14"/>
    </row>
    <row r="15" spans="2:11" ht="21" customHeight="1">
      <c r="B15" s="26">
        <v>11</v>
      </c>
      <c r="C15" s="43">
        <v>22859</v>
      </c>
      <c r="D15" s="10">
        <f>'ประปา ประตู1'!D15+'ประปา ประตู3'!D15</f>
        <v>20357000</v>
      </c>
      <c r="E15" s="10">
        <f>'ประปา ประตู1'!E15+'ประปา ประตู3'!E15</f>
        <v>607323.44</v>
      </c>
      <c r="F15" s="39">
        <f t="shared" si="0"/>
        <v>8450000</v>
      </c>
      <c r="G15" s="10">
        <f t="shared" si="0"/>
        <v>252963.62</v>
      </c>
      <c r="H15" s="14"/>
      <c r="I15" s="18"/>
      <c r="J15" s="19"/>
      <c r="K15" s="14"/>
    </row>
    <row r="16" spans="2:11" ht="21" customHeight="1">
      <c r="B16" s="26">
        <v>12</v>
      </c>
      <c r="C16" s="43">
        <v>22890</v>
      </c>
      <c r="D16" s="10">
        <f>'ประปา ประตู1'!D16+'ประปา ประตู3'!D16</f>
        <v>25792000</v>
      </c>
      <c r="E16" s="10">
        <f>'ประปา ประตู1'!E16+'ประปา ประตู3'!E16</f>
        <v>770156.04</v>
      </c>
      <c r="F16" s="39">
        <f t="shared" si="0"/>
        <v>5435000</v>
      </c>
      <c r="G16" s="10">
        <f t="shared" si="0"/>
        <v>162832.6000000001</v>
      </c>
      <c r="H16" s="14"/>
      <c r="I16" s="18"/>
      <c r="J16" s="19"/>
      <c r="K16" s="14"/>
    </row>
    <row r="17" spans="2:11" ht="21" customHeight="1">
      <c r="B17" s="49" t="s">
        <v>8</v>
      </c>
      <c r="C17" s="50"/>
      <c r="D17" s="12">
        <f>SUM(D5:D16)</f>
        <v>275804000</v>
      </c>
      <c r="E17" s="12">
        <f>SUM(E5:E16)</f>
        <v>8232418.8599999985</v>
      </c>
      <c r="F17" s="40">
        <f>SUM(F5:F16)</f>
        <v>-1874000</v>
      </c>
      <c r="G17" s="40">
        <f>SUM(G5:G16)</f>
        <v>-56145.03999999992</v>
      </c>
      <c r="H17" s="14"/>
      <c r="I17" s="18"/>
      <c r="J17" s="19"/>
      <c r="K17" s="14"/>
    </row>
    <row r="18" spans="2:11" ht="21" customHeight="1">
      <c r="B18" s="47" t="s">
        <v>9</v>
      </c>
      <c r="C18" s="48"/>
      <c r="D18" s="11">
        <f>AVERAGE(D5:D16)</f>
        <v>22983666.666666668</v>
      </c>
      <c r="E18" s="11">
        <f>AVERAGE(E5:E16)</f>
        <v>686034.9049999999</v>
      </c>
      <c r="F18" s="41">
        <f>AVERAGE(F5:F16)</f>
        <v>-170363.63636363635</v>
      </c>
      <c r="G18" s="41">
        <f>AVERAGE(G5:G16)</f>
        <v>-5104.094545454538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2016-11-21T03:04:53Z</cp:lastPrinted>
  <dcterms:created xsi:type="dcterms:W3CDTF">2004-07-13T02:24:15Z</dcterms:created>
  <dcterms:modified xsi:type="dcterms:W3CDTF">2020-02-13T06:43:05Z</dcterms:modified>
  <cp:category/>
  <cp:version/>
  <cp:contentType/>
  <cp:contentStatus/>
</cp:coreProperties>
</file>