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8475" windowHeight="6000" firstSheet="4" activeTab="10"/>
  </bookViews>
  <sheets>
    <sheet name="ไฟฟ้ามิเตอร์ 1" sheetId="1" r:id="rId1"/>
    <sheet name="ประปา ประตู1" sheetId="2" r:id="rId2"/>
    <sheet name="แผนภูมิไฟฟ้ามิเตอร์1" sheetId="3" r:id="rId3"/>
    <sheet name="แผนภูมิประปาประตู1" sheetId="4" r:id="rId4"/>
    <sheet name="ไฟฟ้ามิเตอร์ 2" sheetId="5" r:id="rId5"/>
    <sheet name="ประปา ประตู3" sheetId="6" r:id="rId6"/>
    <sheet name="แผนภูมิไฟฟ้า ประตู3" sheetId="7" r:id="rId7"/>
    <sheet name="แผนภูมิประปา ประตู3" sheetId="8" r:id="rId8"/>
    <sheet name="รวมไฟฟ้า" sheetId="9" r:id="rId9"/>
    <sheet name="รวมประปา" sheetId="10" r:id="rId10"/>
    <sheet name="แผนภูมิรวมไฟฟ้า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<sst xmlns="http://schemas.openxmlformats.org/spreadsheetml/2006/main" count="110" uniqueCount="24">
  <si>
    <t>เดือน</t>
  </si>
  <si>
    <t>พลังไฟฟ้าสูงสุด</t>
  </si>
  <si>
    <t>พลังงานไฟฟ้า</t>
  </si>
  <si>
    <t>( หน่วย )</t>
  </si>
  <si>
    <t>( กิโลวัตต์ )</t>
  </si>
  <si>
    <t>( บาท )</t>
  </si>
  <si>
    <t>รวมเงินที่ต้องชำระ</t>
  </si>
  <si>
    <t xml:space="preserve"> </t>
  </si>
  <si>
    <t>รวม</t>
  </si>
  <si>
    <t>ค่าเฉลี่ย</t>
  </si>
  <si>
    <t>ลำดับที่</t>
  </si>
  <si>
    <t>จำนวนที่ใช้</t>
  </si>
  <si>
    <t>( ลิตร )</t>
  </si>
  <si>
    <t>เพิ่มขึ้น/ลดลง</t>
  </si>
  <si>
    <t>(บาท)</t>
  </si>
  <si>
    <t>(หน่วย)</t>
  </si>
  <si>
    <t>รวมทั้งสองมิเตอร์</t>
  </si>
  <si>
    <t>ส่วนมิเตอร์ประตู 1</t>
  </si>
  <si>
    <t>ส่วนมิเตอร์ประตู 3</t>
  </si>
  <si>
    <t>สรุปการใช้พลังงานไฟฟ้าประจำปีงบประมาณ 2560</t>
  </si>
  <si>
    <t>สรุปการใช้น้ำประปาประจำปีงบประมาณ 2560</t>
  </si>
  <si>
    <t>จากการประมาณการ ไม่มีใบแจ้งหนี้ มีแต่จำนวนเงิน</t>
  </si>
  <si>
    <t>ส่วนมิเตอร์ประตู 2 (มิเตอร์1)</t>
  </si>
  <si>
    <t>ส่วนมิเตอร์ประตู 3 (มิเตอร์2)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</si>
</sst>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&quot;฿&quot;#,##0.00"/>
    <numFmt numFmtId="206" formatCode="#,##0.00_ ;\-#,##0.00\ "/>
    <numFmt numFmtId="207" formatCode="[$-41E]d\ mmmm\ yyyy"/>
    <numFmt numFmtId="208" formatCode="[$-D01041E]d\ mmmm\ yyyy;@"/>
    <numFmt numFmtId="209" formatCode="&quot;฿&quot;#,##0"/>
    <numFmt numFmtId="210" formatCode="[$-1070000]d/m/yy;@"/>
    <numFmt numFmtId="211" formatCode="_-* #,##0.000_-;\-* #,##0.000_-;_-* &quot;-&quot;??_-;_-@_-"/>
    <numFmt numFmtId="212" formatCode="\ \(\ \หน\่ว\ย\ \)"/>
    <numFmt numFmtId="213" formatCode="\฿#,##0.00"/>
    <numFmt numFmtId="214" formatCode="_-* #,##0.0000_-;\-* #,##0.0000_-;_-* &quot;-&quot;????_-;_-@_-"/>
  </numFmts>
  <fonts count="49">
    <font>
      <sz val="10"/>
      <name val="Arial"/>
      <family val="0"/>
    </font>
    <font>
      <sz val="8"/>
      <name val="Arial"/>
      <family val="2"/>
    </font>
    <font>
      <sz val="18"/>
      <name val="AngsanaUPC"/>
      <family val="1"/>
    </font>
    <font>
      <sz val="16"/>
      <name val="AngsanaUPC"/>
      <family val="1"/>
    </font>
    <font>
      <sz val="10"/>
      <color indexed="8"/>
      <name val="Arial"/>
      <family val="2"/>
    </font>
    <font>
      <sz val="12"/>
      <color indexed="8"/>
      <name val="AngsanaUPC"/>
      <family val="1"/>
    </font>
    <font>
      <sz val="16"/>
      <color indexed="8"/>
      <name val="AngsanaUPC"/>
      <family val="1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30"/>
      <name val="AngsanaUPC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.4"/>
      <color indexed="8"/>
      <name val="AngsanaUPC"/>
      <family val="1"/>
    </font>
    <font>
      <sz val="7.75"/>
      <color indexed="8"/>
      <name val="Arial"/>
      <family val="2"/>
    </font>
    <font>
      <sz val="9.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70C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204" fontId="3" fillId="0" borderId="0" xfId="33" applyNumberFormat="1" applyFont="1" applyAlignment="1">
      <alignment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center"/>
    </xf>
    <xf numFmtId="204" fontId="3" fillId="0" borderId="10" xfId="33" applyNumberFormat="1" applyFont="1" applyBorder="1" applyAlignment="1">
      <alignment horizontal="center"/>
    </xf>
    <xf numFmtId="43" fontId="3" fillId="0" borderId="10" xfId="33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4" fontId="3" fillId="0" borderId="11" xfId="33" applyNumberFormat="1" applyFont="1" applyBorder="1" applyAlignment="1">
      <alignment horizontal="center"/>
    </xf>
    <xf numFmtId="43" fontId="3" fillId="0" borderId="11" xfId="33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33" borderId="12" xfId="33" applyFont="1" applyFill="1" applyBorder="1" applyAlignment="1">
      <alignment/>
    </xf>
    <xf numFmtId="43" fontId="3" fillId="34" borderId="12" xfId="33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4" fontId="3" fillId="0" borderId="0" xfId="33" applyNumberFormat="1" applyFont="1" applyFill="1" applyBorder="1" applyAlignment="1">
      <alignment horizontal="center"/>
    </xf>
    <xf numFmtId="43" fontId="3" fillId="0" borderId="0" xfId="33" applyFont="1" applyFill="1" applyBorder="1" applyAlignment="1">
      <alignment horizontal="center"/>
    </xf>
    <xf numFmtId="204" fontId="3" fillId="0" borderId="0" xfId="33" applyNumberFormat="1" applyFont="1" applyFill="1" applyBorder="1" applyAlignment="1">
      <alignment/>
    </xf>
    <xf numFmtId="43" fontId="3" fillId="0" borderId="0" xfId="33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04" fontId="3" fillId="0" borderId="0" xfId="33" applyNumberFormat="1" applyFont="1" applyBorder="1" applyAlignment="1">
      <alignment/>
    </xf>
    <xf numFmtId="43" fontId="3" fillId="0" borderId="0" xfId="33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4" fontId="2" fillId="0" borderId="0" xfId="33" applyNumberFormat="1" applyFont="1" applyFill="1" applyBorder="1" applyAlignment="1">
      <alignment/>
    </xf>
    <xf numFmtId="204" fontId="3" fillId="0" borderId="0" xfId="33" applyNumberFormat="1" applyFont="1" applyFill="1" applyBorder="1" applyAlignment="1">
      <alignment/>
    </xf>
    <xf numFmtId="43" fontId="3" fillId="0" borderId="10" xfId="33" applyNumberFormat="1" applyFont="1" applyBorder="1" applyAlignment="1">
      <alignment horizontal="center"/>
    </xf>
    <xf numFmtId="43" fontId="3" fillId="0" borderId="11" xfId="33" applyNumberFormat="1" applyFont="1" applyBorder="1" applyAlignment="1">
      <alignment horizontal="center"/>
    </xf>
    <xf numFmtId="43" fontId="3" fillId="0" borderId="0" xfId="33" applyNumberFormat="1" applyFont="1" applyFill="1" applyBorder="1" applyAlignment="1">
      <alignment/>
    </xf>
    <xf numFmtId="43" fontId="3" fillId="0" borderId="0" xfId="33" applyNumberFormat="1" applyFont="1" applyAlignment="1">
      <alignment/>
    </xf>
    <xf numFmtId="43" fontId="2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0" xfId="33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3" fontId="3" fillId="0" borderId="12" xfId="33" applyFont="1" applyFill="1" applyBorder="1" applyAlignment="1">
      <alignment/>
    </xf>
    <xf numFmtId="43" fontId="3" fillId="35" borderId="12" xfId="33" applyFont="1" applyFill="1" applyBorder="1" applyAlignment="1">
      <alignment/>
    </xf>
    <xf numFmtId="43" fontId="3" fillId="13" borderId="12" xfId="33" applyFont="1" applyFill="1" applyBorder="1" applyAlignment="1">
      <alignment/>
    </xf>
    <xf numFmtId="0" fontId="3" fillId="0" borderId="0" xfId="0" applyFont="1" applyBorder="1" applyAlignment="1">
      <alignment/>
    </xf>
    <xf numFmtId="17" fontId="3" fillId="0" borderId="12" xfId="0" applyNumberFormat="1" applyFont="1" applyBorder="1" applyAlignment="1">
      <alignment/>
    </xf>
    <xf numFmtId="43" fontId="48" fillId="0" borderId="12" xfId="33" applyFont="1" applyBorder="1" applyAlignment="1">
      <alignment/>
    </xf>
    <xf numFmtId="0" fontId="48" fillId="0" borderId="0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แผนภูมิแสดงอัตราการใช้กระแสไฟฟ้าประจำปีงบประมาณปี 2560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'ไฟฟ้ามิเตอร์ 1'!$D$3:$D$4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'ไฟฟ้ามิเตอร์ 1'!$B$5:$B$16</c:f>
              <c:strCache>
                <c:ptCount val="12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  <c:pt idx="9">
                  <c:v>22098</c:v>
                </c:pt>
                <c:pt idx="10">
                  <c:v>22129</c:v>
                </c:pt>
                <c:pt idx="11">
                  <c:v>22160</c:v>
                </c:pt>
              </c:strCache>
            </c:strRef>
          </c:cat>
          <c:val>
            <c:numRef>
              <c:f>'ไฟฟ้ามิเตอร์ 1'!$D$5:$D$16</c:f>
              <c:numCache>
                <c:ptCount val="12"/>
                <c:pt idx="0">
                  <c:v>417360</c:v>
                </c:pt>
                <c:pt idx="1">
                  <c:v>421280</c:v>
                </c:pt>
                <c:pt idx="2">
                  <c:v>316640</c:v>
                </c:pt>
                <c:pt idx="3">
                  <c:v>290800</c:v>
                </c:pt>
                <c:pt idx="4">
                  <c:v>361360</c:v>
                </c:pt>
                <c:pt idx="5">
                  <c:v>480240</c:v>
                </c:pt>
                <c:pt idx="6">
                  <c:v>400320</c:v>
                </c:pt>
                <c:pt idx="7">
                  <c:v>457680</c:v>
                </c:pt>
                <c:pt idx="8">
                  <c:v>293760</c:v>
                </c:pt>
                <c:pt idx="9">
                  <c:v>325200</c:v>
                </c:pt>
                <c:pt idx="10">
                  <c:v>481040</c:v>
                </c:pt>
                <c:pt idx="11">
                  <c:v>461680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'ไฟฟ้ามิเตอร์ 1'!$E$3:$E$4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฿#,##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฿#,##0.0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'ไฟฟ้ามิเตอร์ 1'!$B$5:$B$16</c:f>
              <c:strCache>
                <c:ptCount val="12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  <c:pt idx="9">
                  <c:v>22098</c:v>
                </c:pt>
                <c:pt idx="10">
                  <c:v>22129</c:v>
                </c:pt>
                <c:pt idx="11">
                  <c:v>22160</c:v>
                </c:pt>
              </c:strCache>
            </c:strRef>
          </c:cat>
          <c:val>
            <c:numRef>
              <c:f>'ไฟฟ้ามิเตอร์ 1'!$E$5:$E$16</c:f>
              <c:numCache>
                <c:ptCount val="12"/>
                <c:pt idx="0">
                  <c:v>1627640.59</c:v>
                </c:pt>
                <c:pt idx="1">
                  <c:v>1716906.44</c:v>
                </c:pt>
                <c:pt idx="2">
                  <c:v>1286628.62</c:v>
                </c:pt>
                <c:pt idx="3">
                  <c:v>1183859.35</c:v>
                </c:pt>
                <c:pt idx="4">
                  <c:v>1491623.11</c:v>
                </c:pt>
                <c:pt idx="5">
                  <c:v>1908494.95</c:v>
                </c:pt>
                <c:pt idx="6">
                  <c:v>1608723.65</c:v>
                </c:pt>
                <c:pt idx="7">
                  <c:v>1834473.4</c:v>
                </c:pt>
                <c:pt idx="8">
                  <c:v>1221200.92</c:v>
                </c:pt>
                <c:pt idx="9">
                  <c:v>1345906.95</c:v>
                </c:pt>
                <c:pt idx="10">
                  <c:v>2017361.54</c:v>
                </c:pt>
                <c:pt idx="11">
                  <c:v>1922229.07</c:v>
                </c:pt>
              </c:numCache>
            </c:numRef>
          </c:val>
          <c:smooth val="0"/>
        </c:ser>
        <c:marker val="1"/>
        <c:axId val="49221903"/>
        <c:axId val="40343944"/>
      </c:lineChart>
      <c:dateAx>
        <c:axId val="49221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1070000]d/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43944"/>
        <c:crosses val="autoZero"/>
        <c:auto val="0"/>
        <c:baseTimeUnit val="months"/>
        <c:majorUnit val="2"/>
        <c:majorTimeUnit val="months"/>
        <c:minorUnit val="1"/>
        <c:minorTimeUnit val="days"/>
        <c:noMultiLvlLbl val="0"/>
      </c:dateAx>
      <c:valAx>
        <c:axId val="40343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จำนวนที่ใช้ ( หน่วย )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221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8"/>
          <c:w val="0.38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แผนภูมิแสดงอัตราการใช้น้ำประปาประจำปีงบประมาณ 2560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5"/>
          <c:w val="0.9545"/>
          <c:h val="0.789"/>
        </c:manualLayout>
      </c:layout>
      <c:lineChart>
        <c:grouping val="standard"/>
        <c:varyColors val="0"/>
        <c:ser>
          <c:idx val="1"/>
          <c:order val="0"/>
          <c:tx>
            <c:strRef>
              <c:f>'ประปา ประตู1'!$D$3:$D$4</c:f>
              <c:strCache>
                <c:ptCount val="1"/>
                <c:pt idx="0">
                  <c:v>จำนวนที่ใช้ ( ลิตร 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'ประปา ประตู1'!$C$5:$C$16</c:f>
              <c:strCache>
                <c:ptCount val="12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  <c:pt idx="9">
                  <c:v>22098</c:v>
                </c:pt>
                <c:pt idx="10">
                  <c:v>22129</c:v>
                </c:pt>
                <c:pt idx="11">
                  <c:v>22160</c:v>
                </c:pt>
              </c:strCache>
            </c:strRef>
          </c:cat>
          <c:val>
            <c:numRef>
              <c:f>'ประปา ประตู1'!$D$5:$D$16</c:f>
              <c:numCache>
                <c:ptCount val="12"/>
                <c:pt idx="0">
                  <c:v>7975108.184</c:v>
                </c:pt>
                <c:pt idx="1">
                  <c:v>8135000</c:v>
                </c:pt>
                <c:pt idx="2">
                  <c:v>8282000</c:v>
                </c:pt>
                <c:pt idx="3">
                  <c:v>6689000</c:v>
                </c:pt>
                <c:pt idx="4">
                  <c:v>6280000</c:v>
                </c:pt>
                <c:pt idx="5">
                  <c:v>8983000</c:v>
                </c:pt>
                <c:pt idx="6">
                  <c:v>10002000</c:v>
                </c:pt>
                <c:pt idx="7">
                  <c:v>7881000</c:v>
                </c:pt>
                <c:pt idx="8">
                  <c:v>7182000</c:v>
                </c:pt>
                <c:pt idx="9">
                  <c:v>5883000</c:v>
                </c:pt>
                <c:pt idx="10">
                  <c:v>6557000</c:v>
                </c:pt>
                <c:pt idx="11">
                  <c:v>9461000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'ประปา ประตู1'!$E$3:$E$4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\฿#,##0.0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'ประปา ประตู1'!$C$5:$C$16</c:f>
              <c:strCache>
                <c:ptCount val="12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  <c:pt idx="9">
                  <c:v>22098</c:v>
                </c:pt>
                <c:pt idx="10">
                  <c:v>22129</c:v>
                </c:pt>
                <c:pt idx="11">
                  <c:v>22160</c:v>
                </c:pt>
              </c:strCache>
            </c:strRef>
          </c:cat>
          <c:val>
            <c:numRef>
              <c:f>'ประปา ประตู1'!$E$5:$E$16</c:f>
              <c:numCache>
                <c:ptCount val="12"/>
                <c:pt idx="0">
                  <c:v>267621.08</c:v>
                </c:pt>
                <c:pt idx="1">
                  <c:v>242515.5</c:v>
                </c:pt>
                <c:pt idx="2">
                  <c:v>246919.62</c:v>
                </c:pt>
                <c:pt idx="3">
                  <c:v>199193.34</c:v>
                </c:pt>
                <c:pt idx="4">
                  <c:v>186939.7</c:v>
                </c:pt>
                <c:pt idx="5">
                  <c:v>267921.58</c:v>
                </c:pt>
                <c:pt idx="6">
                  <c:v>298450.82</c:v>
                </c:pt>
                <c:pt idx="7">
                  <c:v>234905.66</c:v>
                </c:pt>
                <c:pt idx="8">
                  <c:v>213963.62</c:v>
                </c:pt>
                <c:pt idx="9">
                  <c:v>175045.58</c:v>
                </c:pt>
                <c:pt idx="10">
                  <c:v>195238.62</c:v>
                </c:pt>
                <c:pt idx="11">
                  <c:v>282242.46</c:v>
                </c:pt>
              </c:numCache>
            </c:numRef>
          </c:val>
          <c:smooth val="0"/>
        </c:ser>
        <c:marker val="1"/>
        <c:axId val="27551177"/>
        <c:axId val="46634002"/>
      </c:lineChart>
      <c:dateAx>
        <c:axId val="27551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4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400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6634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จำนวนที่ใช้ ( ลิตร 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551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94575"/>
          <c:w val="0.35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525"/>
          <c:w val="0.8145"/>
          <c:h val="0.9907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'ไฟฟ้ามิเตอร์ 2'!$D$3:$D$4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'ไฟฟ้ามิเตอร์ 2'!$B$5:$B$16</c:f>
              <c:strCache>
                <c:ptCount val="12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  <c:pt idx="9">
                  <c:v>22098</c:v>
                </c:pt>
                <c:pt idx="10">
                  <c:v>22129</c:v>
                </c:pt>
                <c:pt idx="11">
                  <c:v>22160</c:v>
                </c:pt>
              </c:strCache>
            </c:strRef>
          </c:cat>
          <c:val>
            <c:numRef>
              <c:f>'ไฟฟ้ามิเตอร์ 2'!$D$5:$D$16</c:f>
              <c:numCache>
                <c:ptCount val="12"/>
                <c:pt idx="0">
                  <c:v>413440</c:v>
                </c:pt>
                <c:pt idx="1">
                  <c:v>414840</c:v>
                </c:pt>
                <c:pt idx="2">
                  <c:v>305480</c:v>
                </c:pt>
                <c:pt idx="3">
                  <c:v>257880</c:v>
                </c:pt>
                <c:pt idx="4">
                  <c:v>348920</c:v>
                </c:pt>
                <c:pt idx="5">
                  <c:v>446480</c:v>
                </c:pt>
                <c:pt idx="6">
                  <c:v>372360</c:v>
                </c:pt>
                <c:pt idx="7">
                  <c:v>437240</c:v>
                </c:pt>
                <c:pt idx="8">
                  <c:v>183920</c:v>
                </c:pt>
                <c:pt idx="9">
                  <c:v>246680</c:v>
                </c:pt>
                <c:pt idx="10">
                  <c:v>457400</c:v>
                </c:pt>
                <c:pt idx="11">
                  <c:v>441800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'ไฟฟ้ามิเตอร์ 2'!$E$3:$E$4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'ไฟฟ้ามิเตอร์ 2'!$B$5:$B$16</c:f>
              <c:strCache>
                <c:ptCount val="12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  <c:pt idx="9">
                  <c:v>22098</c:v>
                </c:pt>
                <c:pt idx="10">
                  <c:v>22129</c:v>
                </c:pt>
                <c:pt idx="11">
                  <c:v>22160</c:v>
                </c:pt>
              </c:strCache>
            </c:strRef>
          </c:cat>
          <c:val>
            <c:numRef>
              <c:f>'ไฟฟ้ามิเตอร์ 2'!$E$5:$E$16</c:f>
              <c:numCache>
                <c:ptCount val="12"/>
                <c:pt idx="0">
                  <c:v>1371096.07</c:v>
                </c:pt>
                <c:pt idx="1">
                  <c:v>1401553.8</c:v>
                </c:pt>
                <c:pt idx="2">
                  <c:v>1041763.12</c:v>
                </c:pt>
                <c:pt idx="3">
                  <c:v>877710.34</c:v>
                </c:pt>
                <c:pt idx="4">
                  <c:v>1163772.76</c:v>
                </c:pt>
                <c:pt idx="5">
                  <c:v>1463759.78</c:v>
                </c:pt>
                <c:pt idx="6">
                  <c:v>1209629.45</c:v>
                </c:pt>
                <c:pt idx="7">
                  <c:v>1468722.69</c:v>
                </c:pt>
                <c:pt idx="8">
                  <c:v>662436.08</c:v>
                </c:pt>
                <c:pt idx="9">
                  <c:v>895387.63</c:v>
                </c:pt>
                <c:pt idx="10">
                  <c:v>1588362.38</c:v>
                </c:pt>
                <c:pt idx="11">
                  <c:v>1546120.65</c:v>
                </c:pt>
              </c:numCache>
            </c:numRef>
          </c:val>
          <c:smooth val="0"/>
        </c:ser>
        <c:marker val="1"/>
        <c:axId val="17052835"/>
        <c:axId val="19257788"/>
      </c:lineChart>
      <c:dateAx>
        <c:axId val="170528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5778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257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2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46325"/>
          <c:w val="0.177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525"/>
          <c:w val="0.8145"/>
          <c:h val="0.99075"/>
        </c:manualLayout>
      </c:layout>
      <c:lineChart>
        <c:grouping val="standard"/>
        <c:varyColors val="0"/>
        <c:ser>
          <c:idx val="0"/>
          <c:order val="0"/>
          <c:tx>
            <c:strRef>
              <c:f>'ประปา ประตู3'!$D$3:$D$4</c:f>
              <c:strCache>
                <c:ptCount val="1"/>
                <c:pt idx="0">
                  <c:v>จำนวนที่ใช้ ( ลิตร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'ประปา ประตู3'!$C$5:$C$16</c:f>
              <c:strCache>
                <c:ptCount val="12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  <c:pt idx="9">
                  <c:v>22098</c:v>
                </c:pt>
                <c:pt idx="10">
                  <c:v>22129</c:v>
                </c:pt>
                <c:pt idx="11">
                  <c:v>22160</c:v>
                </c:pt>
              </c:strCache>
            </c:strRef>
          </c:cat>
          <c:val>
            <c:numRef>
              <c:f>'ประปา ประตู3'!$D$5:$D$16</c:f>
              <c:numCache>
                <c:ptCount val="12"/>
                <c:pt idx="0">
                  <c:v>16240000</c:v>
                </c:pt>
                <c:pt idx="1">
                  <c:v>15383000</c:v>
                </c:pt>
                <c:pt idx="2">
                  <c:v>15017000</c:v>
                </c:pt>
                <c:pt idx="3">
                  <c:v>9709000</c:v>
                </c:pt>
                <c:pt idx="4">
                  <c:v>12213000</c:v>
                </c:pt>
                <c:pt idx="5">
                  <c:v>13402000</c:v>
                </c:pt>
                <c:pt idx="6">
                  <c:v>15131000</c:v>
                </c:pt>
                <c:pt idx="7">
                  <c:v>11538000</c:v>
                </c:pt>
                <c:pt idx="8">
                  <c:v>12953000</c:v>
                </c:pt>
                <c:pt idx="9">
                  <c:v>2480000</c:v>
                </c:pt>
                <c:pt idx="10">
                  <c:v>5182000</c:v>
                </c:pt>
                <c:pt idx="11">
                  <c:v>16361000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'ประปา ประตู3'!$E$3:$E$4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'ประปา ประตู3'!$C$5:$C$16</c:f>
              <c:strCache>
                <c:ptCount val="12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  <c:pt idx="9">
                  <c:v>22098</c:v>
                </c:pt>
                <c:pt idx="10">
                  <c:v>22129</c:v>
                </c:pt>
                <c:pt idx="11">
                  <c:v>22160</c:v>
                </c:pt>
              </c:strCache>
            </c:strRef>
          </c:cat>
          <c:val>
            <c:numRef>
              <c:f>'ประปา ประตู3'!$E$5:$E$16</c:f>
              <c:numCache>
                <c:ptCount val="12"/>
                <c:pt idx="0">
                  <c:v>485187.22</c:v>
                </c:pt>
                <c:pt idx="1">
                  <c:v>459511.5</c:v>
                </c:pt>
                <c:pt idx="2">
                  <c:v>448546.14</c:v>
                </c:pt>
                <c:pt idx="3">
                  <c:v>289518.46</c:v>
                </c:pt>
                <c:pt idx="4">
                  <c:v>364538.3</c:v>
                </c:pt>
                <c:pt idx="5">
                  <c:v>400160.74</c:v>
                </c:pt>
                <c:pt idx="6">
                  <c:v>451961.58</c:v>
                </c:pt>
                <c:pt idx="7">
                  <c:v>344315.3</c:v>
                </c:pt>
                <c:pt idx="8">
                  <c:v>386708.7</c:v>
                </c:pt>
                <c:pt idx="9">
                  <c:v>73048.9</c:v>
                </c:pt>
                <c:pt idx="10">
                  <c:v>153889.54</c:v>
                </c:pt>
                <c:pt idx="11">
                  <c:v>488812.38</c:v>
                </c:pt>
              </c:numCache>
            </c:numRef>
          </c:val>
          <c:smooth val="0"/>
        </c:ser>
        <c:marker val="1"/>
        <c:axId val="39102365"/>
        <c:axId val="16376966"/>
      </c:lineChart>
      <c:dateAx>
        <c:axId val="3910236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7696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6376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2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46325"/>
          <c:w val="0.177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525"/>
          <c:w val="0.8145"/>
          <c:h val="0.99075"/>
        </c:manualLayout>
      </c:layout>
      <c:lineChart>
        <c:grouping val="standard"/>
        <c:varyColors val="0"/>
        <c:ser>
          <c:idx val="0"/>
          <c:order val="0"/>
          <c:tx>
            <c:strRef>
              <c:f>รวมไฟฟ้า!$D$3:$D$4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รวมไฟฟ้า!$B$5:$B$16</c:f>
              <c:strCache>
                <c:ptCount val="12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  <c:pt idx="9">
                  <c:v>22098</c:v>
                </c:pt>
                <c:pt idx="10">
                  <c:v>22129</c:v>
                </c:pt>
                <c:pt idx="11">
                  <c:v>22160</c:v>
                </c:pt>
              </c:strCache>
            </c:strRef>
          </c:cat>
          <c:val>
            <c:numRef>
              <c:f>รวมไฟฟ้า!$D$5:$D$16</c:f>
              <c:numCache>
                <c:ptCount val="12"/>
                <c:pt idx="0">
                  <c:v>830800</c:v>
                </c:pt>
                <c:pt idx="1">
                  <c:v>836120</c:v>
                </c:pt>
                <c:pt idx="2">
                  <c:v>622120</c:v>
                </c:pt>
                <c:pt idx="3">
                  <c:v>548680</c:v>
                </c:pt>
                <c:pt idx="4">
                  <c:v>710280</c:v>
                </c:pt>
                <c:pt idx="5">
                  <c:v>926720</c:v>
                </c:pt>
                <c:pt idx="6">
                  <c:v>772680</c:v>
                </c:pt>
                <c:pt idx="7">
                  <c:v>894920</c:v>
                </c:pt>
                <c:pt idx="8">
                  <c:v>477680</c:v>
                </c:pt>
                <c:pt idx="9">
                  <c:v>571880</c:v>
                </c:pt>
                <c:pt idx="10">
                  <c:v>938440</c:v>
                </c:pt>
                <c:pt idx="11">
                  <c:v>903480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รวมไฟฟ้า!$E$3:$E$4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รวมไฟฟ้า!$B$5:$B$16</c:f>
              <c:strCache>
                <c:ptCount val="12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  <c:pt idx="9">
                  <c:v>22098</c:v>
                </c:pt>
                <c:pt idx="10">
                  <c:v>22129</c:v>
                </c:pt>
                <c:pt idx="11">
                  <c:v>22160</c:v>
                </c:pt>
              </c:strCache>
            </c:strRef>
          </c:cat>
          <c:val>
            <c:numRef>
              <c:f>รวมไฟฟ้า!$E$5:$E$16</c:f>
              <c:numCache>
                <c:ptCount val="12"/>
                <c:pt idx="0">
                  <c:v>2998736.66</c:v>
                </c:pt>
                <c:pt idx="1">
                  <c:v>3118460.24</c:v>
                </c:pt>
                <c:pt idx="2">
                  <c:v>2328391.74</c:v>
                </c:pt>
                <c:pt idx="3">
                  <c:v>2061569.69</c:v>
                </c:pt>
                <c:pt idx="4">
                  <c:v>2655395.87</c:v>
                </c:pt>
                <c:pt idx="5">
                  <c:v>3372254.73</c:v>
                </c:pt>
                <c:pt idx="6">
                  <c:v>2818353.0999999996</c:v>
                </c:pt>
                <c:pt idx="7">
                  <c:v>3303196.09</c:v>
                </c:pt>
                <c:pt idx="8">
                  <c:v>1883637</c:v>
                </c:pt>
                <c:pt idx="9">
                  <c:v>2241294.58</c:v>
                </c:pt>
                <c:pt idx="10">
                  <c:v>3605723.92</c:v>
                </c:pt>
                <c:pt idx="11">
                  <c:v>3468349.7199999997</c:v>
                </c:pt>
              </c:numCache>
            </c:numRef>
          </c:val>
          <c:smooth val="0"/>
        </c:ser>
        <c:marker val="1"/>
        <c:axId val="13174967"/>
        <c:axId val="51465840"/>
      </c:lineChart>
      <c:dateAx>
        <c:axId val="1317496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584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1465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7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46325"/>
          <c:w val="0.177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Chart 1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1;&#3637;&#3591;&#3610;&#3611;&#3619;&#3632;&#3617;&#3634;&#3603;%2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ผนภูมิไฟฟ้า54"/>
      <sheetName val="แผนภูมิประปา54"/>
      <sheetName val="ค่าประปา54"/>
      <sheetName val="ค่าไฟฟ้า54"/>
    </sheetNames>
    <sheetDataSet>
      <sheetData sheetId="4">
        <row r="16">
          <cell r="D16">
            <v>370240</v>
          </cell>
          <cell r="E16">
            <v>1440317.61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5"/>
  <sheetViews>
    <sheetView zoomScalePageLayoutView="0" workbookViewId="0" topLeftCell="A1">
      <selection activeCell="I15" sqref="I15"/>
    </sheetView>
  </sheetViews>
  <sheetFormatPr defaultColWidth="9.140625" defaultRowHeight="21" customHeight="1"/>
  <cols>
    <col min="1" max="1" width="7.28125" style="24" customWidth="1"/>
    <col min="2" max="2" width="10.7109375" style="1" customWidth="1"/>
    <col min="3" max="3" width="16.7109375" style="2" customWidth="1"/>
    <col min="4" max="4" width="16.7109375" style="34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2" t="s">
        <v>19</v>
      </c>
      <c r="B1" s="52"/>
      <c r="C1" s="52"/>
      <c r="D1" s="52"/>
      <c r="E1" s="52"/>
      <c r="F1" s="52"/>
      <c r="G1" s="52"/>
      <c r="H1" s="20"/>
      <c r="I1" s="20"/>
      <c r="J1" s="20"/>
    </row>
    <row r="2" spans="1:10" ht="21" customHeight="1">
      <c r="A2" s="51" t="s">
        <v>22</v>
      </c>
      <c r="B2" s="51"/>
      <c r="C2" s="51"/>
      <c r="D2" s="51"/>
      <c r="E2" s="51"/>
      <c r="F2" s="51"/>
      <c r="G2" s="51"/>
      <c r="H2" s="42"/>
      <c r="I2" s="42"/>
      <c r="J2" s="42"/>
    </row>
    <row r="3" spans="1:11" ht="21" customHeight="1">
      <c r="A3" s="4" t="s">
        <v>10</v>
      </c>
      <c r="B3" s="4" t="s">
        <v>0</v>
      </c>
      <c r="C3" s="5" t="s">
        <v>1</v>
      </c>
      <c r="D3" s="31" t="s">
        <v>2</v>
      </c>
      <c r="E3" s="6" t="s">
        <v>6</v>
      </c>
      <c r="F3" s="50" t="s">
        <v>13</v>
      </c>
      <c r="G3" s="50"/>
      <c r="H3" s="21"/>
      <c r="I3" s="16"/>
      <c r="J3" s="17"/>
      <c r="K3" s="14"/>
    </row>
    <row r="4" spans="1:11" ht="21" customHeight="1">
      <c r="A4" s="7"/>
      <c r="B4" s="7"/>
      <c r="C4" s="8" t="s">
        <v>4</v>
      </c>
      <c r="D4" s="32" t="s">
        <v>3</v>
      </c>
      <c r="E4" s="9" t="s">
        <v>5</v>
      </c>
      <c r="F4" s="38" t="s">
        <v>15</v>
      </c>
      <c r="G4" s="38" t="s">
        <v>14</v>
      </c>
      <c r="H4" s="21"/>
      <c r="I4" s="16"/>
      <c r="J4" s="17"/>
      <c r="K4" s="14"/>
    </row>
    <row r="5" spans="1:11" ht="21" customHeight="1">
      <c r="A5" s="26">
        <v>1</v>
      </c>
      <c r="B5" s="43">
        <v>21824</v>
      </c>
      <c r="C5" s="10">
        <f>1384+1224+1184</f>
        <v>3792</v>
      </c>
      <c r="D5" s="10">
        <v>417360</v>
      </c>
      <c r="E5" s="10">
        <v>1627640.59</v>
      </c>
      <c r="F5" s="39">
        <f>D5-'[1]ค่าไฟฟ้า54'!$D$16</f>
        <v>47120</v>
      </c>
      <c r="G5" s="10">
        <f>E5-'[1]ค่าไฟฟ้า54'!$E$16</f>
        <v>187322.97999999998</v>
      </c>
      <c r="H5" s="21"/>
      <c r="I5" s="22" t="s">
        <v>7</v>
      </c>
      <c r="J5" s="23"/>
      <c r="K5" s="14"/>
    </row>
    <row r="6" spans="1:11" ht="21" customHeight="1">
      <c r="A6" s="26">
        <v>2</v>
      </c>
      <c r="B6" s="43">
        <v>21855</v>
      </c>
      <c r="C6" s="10">
        <f>1592+1176+1032</f>
        <v>3800</v>
      </c>
      <c r="D6" s="10">
        <v>421280</v>
      </c>
      <c r="E6" s="10">
        <v>1716906.44</v>
      </c>
      <c r="F6" s="39">
        <f>D6-D5</f>
        <v>3920</v>
      </c>
      <c r="G6" s="10">
        <f>E6-E5</f>
        <v>89265.84999999986</v>
      </c>
      <c r="H6" s="21" t="s">
        <v>7</v>
      </c>
      <c r="I6" s="22"/>
      <c r="J6" s="23"/>
      <c r="K6" s="14"/>
    </row>
    <row r="7" spans="1:11" ht="21" customHeight="1">
      <c r="A7" s="26">
        <v>3</v>
      </c>
      <c r="B7" s="43">
        <v>21885</v>
      </c>
      <c r="C7" s="10">
        <f>1312+1088+760</f>
        <v>3160</v>
      </c>
      <c r="D7" s="10">
        <v>316640</v>
      </c>
      <c r="E7" s="10">
        <v>1286628.62</v>
      </c>
      <c r="F7" s="39">
        <f aca="true" t="shared" si="0" ref="F7:F16">D7-D6</f>
        <v>-104640</v>
      </c>
      <c r="G7" s="10">
        <f aca="true" t="shared" si="1" ref="G7:G16">E7-E6</f>
        <v>-430277.81999999983</v>
      </c>
      <c r="H7" s="21"/>
      <c r="I7" s="22"/>
      <c r="J7" s="23"/>
      <c r="K7" s="14"/>
    </row>
    <row r="8" spans="1:11" ht="21" customHeight="1">
      <c r="A8" s="26">
        <v>4</v>
      </c>
      <c r="B8" s="43">
        <v>21916</v>
      </c>
      <c r="C8" s="10">
        <f>1256+1064+800</f>
        <v>3120</v>
      </c>
      <c r="D8" s="10">
        <v>290800</v>
      </c>
      <c r="E8" s="10">
        <v>1183859.35</v>
      </c>
      <c r="F8" s="39">
        <f t="shared" si="0"/>
        <v>-25840</v>
      </c>
      <c r="G8" s="10">
        <f t="shared" si="1"/>
        <v>-102769.27000000002</v>
      </c>
      <c r="H8" s="21" t="s">
        <v>7</v>
      </c>
      <c r="I8" s="22"/>
      <c r="J8" s="23"/>
      <c r="K8" s="14"/>
    </row>
    <row r="9" spans="1:11" ht="21" customHeight="1">
      <c r="A9" s="26">
        <v>5</v>
      </c>
      <c r="B9" s="43">
        <v>21947</v>
      </c>
      <c r="C9" s="10">
        <f>1600+1136+984</f>
        <v>3720</v>
      </c>
      <c r="D9" s="10">
        <v>361360</v>
      </c>
      <c r="E9" s="10">
        <v>1491623.11</v>
      </c>
      <c r="F9" s="39">
        <f t="shared" si="0"/>
        <v>70560</v>
      </c>
      <c r="G9" s="10">
        <f t="shared" si="1"/>
        <v>307763.76</v>
      </c>
      <c r="H9" s="21" t="s">
        <v>7</v>
      </c>
      <c r="I9" s="22"/>
      <c r="J9" s="23"/>
      <c r="K9" s="14"/>
    </row>
    <row r="10" spans="1:11" ht="21" customHeight="1">
      <c r="A10" s="26">
        <v>6</v>
      </c>
      <c r="B10" s="43">
        <v>21976</v>
      </c>
      <c r="C10" s="10">
        <f>1696+1280+1240</f>
        <v>4216</v>
      </c>
      <c r="D10" s="10">
        <v>480240</v>
      </c>
      <c r="E10" s="10">
        <v>1908494.95</v>
      </c>
      <c r="F10" s="39">
        <f t="shared" si="0"/>
        <v>118880</v>
      </c>
      <c r="G10" s="10">
        <f t="shared" si="1"/>
        <v>416871.83999999985</v>
      </c>
      <c r="H10" s="21"/>
      <c r="I10" s="22"/>
      <c r="J10" s="23"/>
      <c r="K10" s="14"/>
    </row>
    <row r="11" spans="1:11" ht="21" customHeight="1">
      <c r="A11" s="26">
        <v>7</v>
      </c>
      <c r="B11" s="43">
        <v>22007</v>
      </c>
      <c r="C11" s="10">
        <f>1896+1728+1184</f>
        <v>4808</v>
      </c>
      <c r="D11" s="10">
        <v>400320</v>
      </c>
      <c r="E11" s="10">
        <v>1608723.65</v>
      </c>
      <c r="F11" s="39">
        <f t="shared" si="0"/>
        <v>-79920</v>
      </c>
      <c r="G11" s="10">
        <f t="shared" si="1"/>
        <v>-299771.30000000005</v>
      </c>
      <c r="H11" s="21"/>
      <c r="I11" s="22"/>
      <c r="J11" s="23"/>
      <c r="K11" s="14"/>
    </row>
    <row r="12" spans="1:11" ht="21" customHeight="1">
      <c r="A12" s="26">
        <v>8</v>
      </c>
      <c r="B12" s="43">
        <v>22037</v>
      </c>
      <c r="C12" s="10">
        <f>1736+1360+1376</f>
        <v>4472</v>
      </c>
      <c r="D12" s="10">
        <v>457680</v>
      </c>
      <c r="E12" s="10">
        <v>1834473.4</v>
      </c>
      <c r="F12" s="39">
        <f t="shared" si="0"/>
        <v>57360</v>
      </c>
      <c r="G12" s="10">
        <f t="shared" si="1"/>
        <v>225749.75</v>
      </c>
      <c r="H12" s="21"/>
      <c r="I12" s="22"/>
      <c r="J12" s="23"/>
      <c r="K12" s="14"/>
    </row>
    <row r="13" spans="1:11" ht="21" customHeight="1">
      <c r="A13" s="26">
        <v>9</v>
      </c>
      <c r="B13" s="43">
        <v>22068</v>
      </c>
      <c r="C13" s="10">
        <f>1184+944+560</f>
        <v>2688</v>
      </c>
      <c r="D13" s="10">
        <v>293760</v>
      </c>
      <c r="E13" s="10">
        <v>1221200.92</v>
      </c>
      <c r="F13" s="39">
        <f t="shared" si="0"/>
        <v>-163920</v>
      </c>
      <c r="G13" s="10">
        <f t="shared" si="1"/>
        <v>-613272.48</v>
      </c>
      <c r="H13" s="21"/>
      <c r="I13" s="22"/>
      <c r="J13" s="23"/>
      <c r="K13" s="14"/>
    </row>
    <row r="14" spans="1:11" ht="21" customHeight="1">
      <c r="A14" s="26">
        <v>10</v>
      </c>
      <c r="B14" s="43">
        <v>22098</v>
      </c>
      <c r="C14" s="10">
        <f>1368+1232+1008</f>
        <v>3608</v>
      </c>
      <c r="D14" s="10">
        <v>325200</v>
      </c>
      <c r="E14" s="10">
        <v>1345906.95</v>
      </c>
      <c r="F14" s="39">
        <f t="shared" si="0"/>
        <v>31440</v>
      </c>
      <c r="G14" s="10">
        <f t="shared" si="1"/>
        <v>124706.03000000003</v>
      </c>
      <c r="H14" s="21"/>
      <c r="I14" s="18"/>
      <c r="J14" s="19"/>
      <c r="K14" s="14"/>
    </row>
    <row r="15" spans="1:11" ht="21" customHeight="1">
      <c r="A15" s="26">
        <v>11</v>
      </c>
      <c r="B15" s="43">
        <v>22129</v>
      </c>
      <c r="C15" s="10">
        <f>1832+1424+1376</f>
        <v>4632</v>
      </c>
      <c r="D15" s="10">
        <v>481040</v>
      </c>
      <c r="E15" s="10">
        <v>2017361.54</v>
      </c>
      <c r="F15" s="39">
        <f t="shared" si="0"/>
        <v>155840</v>
      </c>
      <c r="G15" s="10">
        <f t="shared" si="1"/>
        <v>671454.5900000001</v>
      </c>
      <c r="H15" s="14"/>
      <c r="I15" s="18"/>
      <c r="J15" s="19"/>
      <c r="K15" s="14"/>
    </row>
    <row r="16" spans="1:11" ht="21" customHeight="1">
      <c r="A16" s="26">
        <v>12</v>
      </c>
      <c r="B16" s="43">
        <v>22160</v>
      </c>
      <c r="C16" s="10">
        <f>1648+1280+1208</f>
        <v>4136</v>
      </c>
      <c r="D16" s="10">
        <v>461680</v>
      </c>
      <c r="E16" s="10">
        <v>1922229.07</v>
      </c>
      <c r="F16" s="39">
        <f t="shared" si="0"/>
        <v>-19360</v>
      </c>
      <c r="G16" s="10">
        <f t="shared" si="1"/>
        <v>-95132.46999999997</v>
      </c>
      <c r="H16" s="14"/>
      <c r="I16" s="18"/>
      <c r="J16" s="19"/>
      <c r="K16" s="14"/>
    </row>
    <row r="17" spans="1:11" ht="21" customHeight="1">
      <c r="A17" s="48" t="s">
        <v>8</v>
      </c>
      <c r="B17" s="49"/>
      <c r="C17" s="12">
        <f>SUM(C5:C16)</f>
        <v>46152</v>
      </c>
      <c r="D17" s="12">
        <f>SUM(D5:D16)</f>
        <v>4707360</v>
      </c>
      <c r="E17" s="12">
        <f>SUM(E5:E16)</f>
        <v>19165048.59</v>
      </c>
      <c r="F17" s="40">
        <f>SUM(F5:F16)</f>
        <v>91440</v>
      </c>
      <c r="G17" s="40">
        <f>SUM(G5:G16)</f>
        <v>481911.45999999996</v>
      </c>
      <c r="H17" s="14"/>
      <c r="I17" s="18"/>
      <c r="J17" s="19"/>
      <c r="K17" s="14"/>
    </row>
    <row r="18" spans="1:11" ht="21" customHeight="1">
      <c r="A18" s="46" t="s">
        <v>9</v>
      </c>
      <c r="B18" s="47"/>
      <c r="C18" s="11">
        <f>AVERAGE(C5:C16)</f>
        <v>3846</v>
      </c>
      <c r="D18" s="11">
        <f>AVERAGE(D5:D16)</f>
        <v>392280</v>
      </c>
      <c r="E18" s="11">
        <f>AVERAGE(E5:E16)</f>
        <v>1597087.3825</v>
      </c>
      <c r="F18" s="41">
        <f>AVERAGE(F5:F16)</f>
        <v>7620</v>
      </c>
      <c r="G18" s="41">
        <f>AVERAGE(G5:G16)</f>
        <v>40159.28833333333</v>
      </c>
      <c r="H18" s="14"/>
      <c r="I18" s="18"/>
      <c r="J18" s="19"/>
      <c r="K18" s="14"/>
    </row>
    <row r="19" spans="1:11" s="13" customFormat="1" ht="21" customHeight="1">
      <c r="A19" s="25"/>
      <c r="B19" s="14"/>
      <c r="C19" s="18"/>
      <c r="D19" s="33"/>
      <c r="E19" s="19"/>
      <c r="F19" s="14"/>
      <c r="H19" s="14"/>
      <c r="I19" s="18"/>
      <c r="J19" s="19"/>
      <c r="K19" s="14"/>
    </row>
    <row r="20" spans="1:11" s="13" customFormat="1" ht="21" customHeight="1">
      <c r="A20" s="25"/>
      <c r="B20" s="14"/>
      <c r="C20" s="18"/>
      <c r="D20" s="33"/>
      <c r="E20" s="19"/>
      <c r="F20" s="14"/>
      <c r="G20" s="14"/>
      <c r="H20" s="14"/>
      <c r="I20" s="18"/>
      <c r="J20" s="19"/>
      <c r="K20" s="14"/>
    </row>
    <row r="21" spans="1:11" s="13" customFormat="1" ht="21" customHeight="1">
      <c r="A21" s="25"/>
      <c r="B21" s="14"/>
      <c r="C21" s="18"/>
      <c r="D21" s="33"/>
      <c r="E21" s="19"/>
      <c r="F21" s="14"/>
      <c r="G21" s="14"/>
      <c r="H21" s="14"/>
      <c r="I21" s="18"/>
      <c r="J21" s="19"/>
      <c r="K21" s="14"/>
    </row>
    <row r="22" spans="1:11" s="13" customFormat="1" ht="21" customHeight="1">
      <c r="A22" s="25"/>
      <c r="B22" s="14"/>
      <c r="C22" s="18"/>
      <c r="D22" s="33"/>
      <c r="E22" s="19"/>
      <c r="F22" s="14"/>
      <c r="G22" s="14"/>
      <c r="H22" s="14"/>
      <c r="I22" s="18"/>
      <c r="J22" s="19"/>
      <c r="K22" s="14"/>
    </row>
    <row r="23" spans="1:11" s="13" customFormat="1" ht="21" customHeight="1">
      <c r="A23" s="25"/>
      <c r="B23" s="14"/>
      <c r="C23" s="18"/>
      <c r="D23" s="33"/>
      <c r="E23" s="19"/>
      <c r="F23" s="14" t="s">
        <v>7</v>
      </c>
      <c r="G23" s="14"/>
      <c r="H23" s="14"/>
      <c r="I23" s="18"/>
      <c r="J23" s="19"/>
      <c r="K23" s="14"/>
    </row>
    <row r="24" spans="1:11" s="13" customFormat="1" ht="21" customHeight="1">
      <c r="A24" s="25"/>
      <c r="B24" s="14"/>
      <c r="C24" s="18"/>
      <c r="D24" s="33"/>
      <c r="E24" s="19"/>
      <c r="F24" s="14"/>
      <c r="G24" s="14"/>
      <c r="H24" s="14"/>
      <c r="I24" s="18"/>
      <c r="J24" s="19"/>
      <c r="K24" s="14"/>
    </row>
    <row r="25" spans="1:11" s="13" customFormat="1" ht="21" customHeight="1">
      <c r="A25" s="25"/>
      <c r="B25" s="14"/>
      <c r="C25" s="18"/>
      <c r="D25" s="33"/>
      <c r="E25" s="19"/>
      <c r="F25" s="14"/>
      <c r="G25" s="14"/>
      <c r="H25" s="14"/>
      <c r="I25" s="18"/>
      <c r="J25" s="19"/>
      <c r="K25" s="14"/>
    </row>
    <row r="26" spans="1:11" s="13" customFormat="1" ht="21" customHeight="1">
      <c r="A26" s="25"/>
      <c r="B26" s="14"/>
      <c r="C26" s="18"/>
      <c r="D26" s="33"/>
      <c r="E26" s="19"/>
      <c r="F26" s="14"/>
      <c r="G26" s="14"/>
      <c r="H26" s="14"/>
      <c r="I26" s="18"/>
      <c r="J26" s="19"/>
      <c r="K26" s="14"/>
    </row>
    <row r="27" spans="1:11" s="13" customFormat="1" ht="21" customHeight="1">
      <c r="A27" s="25"/>
      <c r="B27" s="14"/>
      <c r="C27" s="18"/>
      <c r="D27" s="33"/>
      <c r="E27" s="19"/>
      <c r="F27" s="14"/>
      <c r="G27" s="14"/>
      <c r="H27" s="14"/>
      <c r="I27" s="18"/>
      <c r="J27" s="19"/>
      <c r="K27" s="14"/>
    </row>
    <row r="28" spans="1:11" s="13" customFormat="1" ht="21" customHeight="1">
      <c r="A28" s="25"/>
      <c r="B28" s="14"/>
      <c r="C28" s="18"/>
      <c r="D28" s="33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1" ht="21" customHeight="1">
      <c r="D31" s="34" t="s">
        <v>7</v>
      </c>
    </row>
    <row r="34" spans="1:10" ht="21" customHeight="1">
      <c r="A34" s="15"/>
      <c r="B34" s="27"/>
      <c r="C34" s="29"/>
      <c r="D34" s="35"/>
      <c r="E34" s="27"/>
      <c r="F34" s="27"/>
      <c r="G34" s="27"/>
      <c r="H34" s="27"/>
      <c r="I34" s="27"/>
      <c r="J34" s="27"/>
    </row>
    <row r="35" spans="1:11" ht="21" customHeight="1">
      <c r="A35" s="15"/>
      <c r="B35" s="28"/>
      <c r="C35" s="30"/>
      <c r="D35" s="36"/>
      <c r="E35" s="28"/>
      <c r="F35" s="14"/>
      <c r="G35" s="28"/>
      <c r="H35" s="28"/>
      <c r="I35" s="28"/>
      <c r="J35" s="28"/>
      <c r="K35" s="14"/>
    </row>
    <row r="36" spans="1:11" ht="21" customHeight="1">
      <c r="A36" s="15"/>
      <c r="B36" s="15"/>
      <c r="C36" s="16"/>
      <c r="D36" s="37"/>
      <c r="E36" s="17"/>
      <c r="F36" s="14"/>
      <c r="G36" s="15"/>
      <c r="H36" s="15"/>
      <c r="I36" s="16"/>
      <c r="J36" s="17"/>
      <c r="K36" s="14"/>
    </row>
    <row r="37" spans="1:11" ht="21" customHeight="1">
      <c r="A37" s="15"/>
      <c r="B37" s="15"/>
      <c r="C37" s="16"/>
      <c r="D37" s="37"/>
      <c r="E37" s="17"/>
      <c r="F37" s="14"/>
      <c r="G37" s="15"/>
      <c r="H37" s="15"/>
      <c r="I37" s="16"/>
      <c r="J37" s="17"/>
      <c r="K37" s="14"/>
    </row>
    <row r="38" spans="1:11" ht="21" customHeight="1">
      <c r="A38" s="15"/>
      <c r="B38" s="14"/>
      <c r="C38" s="18"/>
      <c r="D38" s="33"/>
      <c r="E38" s="19"/>
      <c r="F38" s="14"/>
      <c r="G38" s="14"/>
      <c r="H38" s="14"/>
      <c r="I38" s="18"/>
      <c r="J38" s="19"/>
      <c r="K38" s="14"/>
    </row>
    <row r="39" spans="1:11" ht="21" customHeight="1">
      <c r="A39" s="15"/>
      <c r="B39" s="14"/>
      <c r="C39" s="18"/>
      <c r="D39" s="33"/>
      <c r="E39" s="19"/>
      <c r="F39" s="14"/>
      <c r="G39" s="14"/>
      <c r="H39" s="14"/>
      <c r="I39" s="18"/>
      <c r="J39" s="19"/>
      <c r="K39" s="14"/>
    </row>
    <row r="40" spans="1:11" ht="21" customHeight="1">
      <c r="A40" s="15"/>
      <c r="B40" s="14"/>
      <c r="C40" s="18"/>
      <c r="D40" s="33"/>
      <c r="E40" s="19"/>
      <c r="F40" s="14"/>
      <c r="G40" s="14"/>
      <c r="H40" s="14"/>
      <c r="I40" s="18"/>
      <c r="J40" s="19"/>
      <c r="K40" s="14"/>
    </row>
    <row r="41" spans="1:11" ht="21" customHeight="1">
      <c r="A41" s="15"/>
      <c r="B41" s="14"/>
      <c r="C41" s="18"/>
      <c r="D41" s="33"/>
      <c r="E41" s="19"/>
      <c r="F41" s="14"/>
      <c r="G41" s="14"/>
      <c r="H41" s="14"/>
      <c r="I41" s="18"/>
      <c r="J41" s="19"/>
      <c r="K41" s="14"/>
    </row>
    <row r="42" spans="1:11" ht="21" customHeight="1">
      <c r="A42" s="15"/>
      <c r="B42" s="14"/>
      <c r="C42" s="18"/>
      <c r="D42" s="33"/>
      <c r="E42" s="19"/>
      <c r="F42" s="14"/>
      <c r="G42" s="14"/>
      <c r="H42" s="14"/>
      <c r="I42" s="18"/>
      <c r="J42" s="19"/>
      <c r="K42" s="14"/>
    </row>
    <row r="43" spans="1:11" ht="21" customHeight="1">
      <c r="A43" s="15"/>
      <c r="B43" s="14"/>
      <c r="C43" s="18"/>
      <c r="D43" s="33"/>
      <c r="E43" s="19"/>
      <c r="F43" s="14"/>
      <c r="G43" s="14"/>
      <c r="H43" s="14"/>
      <c r="I43" s="18"/>
      <c r="J43" s="19"/>
      <c r="K43" s="14"/>
    </row>
    <row r="44" spans="1:11" ht="21" customHeight="1">
      <c r="A44" s="15"/>
      <c r="B44" s="14"/>
      <c r="C44" s="18"/>
      <c r="D44" s="33"/>
      <c r="E44" s="19"/>
      <c r="F44" s="14"/>
      <c r="G44" s="14"/>
      <c r="H44" s="14"/>
      <c r="I44" s="18"/>
      <c r="J44" s="19"/>
      <c r="K44" s="14"/>
    </row>
    <row r="45" spans="1:11" ht="21" customHeight="1">
      <c r="A45" s="15"/>
      <c r="B45" s="14"/>
      <c r="C45" s="18"/>
      <c r="D45" s="33"/>
      <c r="E45" s="19"/>
      <c r="F45" s="14"/>
      <c r="G45" s="14"/>
      <c r="H45" s="14"/>
      <c r="I45" s="18"/>
      <c r="J45" s="19"/>
      <c r="K45" s="14"/>
    </row>
    <row r="46" spans="1:11" ht="21" customHeight="1">
      <c r="A46" s="15"/>
      <c r="B46" s="14"/>
      <c r="C46" s="18"/>
      <c r="D46" s="33"/>
      <c r="E46" s="19"/>
      <c r="F46" s="14"/>
      <c r="G46" s="14"/>
      <c r="H46" s="14"/>
      <c r="I46" s="18"/>
      <c r="J46" s="19"/>
      <c r="K46" s="14"/>
    </row>
    <row r="47" spans="1:11" ht="21" customHeight="1">
      <c r="A47" s="15"/>
      <c r="B47" s="14"/>
      <c r="C47" s="18"/>
      <c r="D47" s="33"/>
      <c r="E47" s="19"/>
      <c r="F47" s="14"/>
      <c r="G47" s="14"/>
      <c r="H47" s="14"/>
      <c r="I47" s="18"/>
      <c r="J47" s="19"/>
      <c r="K47" s="14"/>
    </row>
    <row r="48" spans="1:11" ht="21" customHeight="1">
      <c r="A48" s="15"/>
      <c r="B48" s="14"/>
      <c r="C48" s="18"/>
      <c r="D48" s="33"/>
      <c r="E48" s="19"/>
      <c r="F48" s="14"/>
      <c r="G48" s="14"/>
      <c r="H48" s="14"/>
      <c r="I48" s="18"/>
      <c r="J48" s="19"/>
      <c r="K48" s="14"/>
    </row>
    <row r="49" spans="1:11" ht="21" customHeight="1">
      <c r="A49" s="15"/>
      <c r="B49" s="14"/>
      <c r="C49" s="18"/>
      <c r="D49" s="33"/>
      <c r="E49" s="19"/>
      <c r="F49" s="14"/>
      <c r="G49" s="14"/>
      <c r="H49" s="14"/>
      <c r="I49" s="18"/>
      <c r="J49" s="19"/>
      <c r="K49" s="14"/>
    </row>
    <row r="50" spans="1:11" ht="21" customHeight="1">
      <c r="A50" s="15"/>
      <c r="B50" s="14"/>
      <c r="C50" s="18"/>
      <c r="D50" s="33"/>
      <c r="E50" s="19"/>
      <c r="F50" s="14"/>
      <c r="G50" s="14"/>
      <c r="H50" s="18"/>
      <c r="I50" s="18"/>
      <c r="J50" s="19"/>
      <c r="K50" s="14"/>
    </row>
    <row r="51" spans="1:11" ht="21" customHeight="1">
      <c r="A51" s="15"/>
      <c r="B51" s="14"/>
      <c r="C51" s="18"/>
      <c r="D51" s="33"/>
      <c r="E51" s="19"/>
      <c r="F51" s="14"/>
      <c r="G51" s="14"/>
      <c r="H51" s="14"/>
      <c r="I51" s="18"/>
      <c r="J51" s="19"/>
      <c r="K51" s="14"/>
    </row>
    <row r="52" spans="1:11" ht="21" customHeight="1">
      <c r="A52" s="15"/>
      <c r="B52" s="14"/>
      <c r="C52" s="18"/>
      <c r="D52" s="33"/>
      <c r="E52" s="19"/>
      <c r="F52" s="14"/>
      <c r="G52" s="14"/>
      <c r="H52" s="14"/>
      <c r="I52" s="18"/>
      <c r="J52" s="19"/>
      <c r="K52" s="14"/>
    </row>
    <row r="53" spans="1:11" ht="21" customHeight="1">
      <c r="A53" s="15"/>
      <c r="B53" s="14"/>
      <c r="C53" s="18"/>
      <c r="D53" s="33"/>
      <c r="E53" s="19"/>
      <c r="F53" s="14"/>
      <c r="G53" s="14"/>
      <c r="H53" s="14"/>
      <c r="I53" s="18"/>
      <c r="J53" s="19"/>
      <c r="K53" s="14"/>
    </row>
    <row r="54" spans="1:11" ht="21" customHeight="1">
      <c r="A54" s="15"/>
      <c r="B54" s="14"/>
      <c r="C54" s="18"/>
      <c r="D54" s="33"/>
      <c r="E54" s="19"/>
      <c r="F54" s="14"/>
      <c r="G54" s="14"/>
      <c r="H54" s="14"/>
      <c r="I54" s="18"/>
      <c r="J54" s="19"/>
      <c r="K54" s="14"/>
    </row>
    <row r="55" spans="1:10" ht="21" customHeight="1">
      <c r="A55" s="15"/>
      <c r="B55" s="14"/>
      <c r="C55" s="18"/>
      <c r="D55" s="33"/>
      <c r="E55" s="19"/>
      <c r="F55" s="14"/>
      <c r="G55" s="14"/>
      <c r="H55" s="14"/>
      <c r="I55" s="18"/>
      <c r="J55" s="19"/>
    </row>
  </sheetData>
  <sheetProtection/>
  <mergeCells count="5">
    <mergeCell ref="A18:B18"/>
    <mergeCell ref="A17:B17"/>
    <mergeCell ref="F3:G3"/>
    <mergeCell ref="A2:G2"/>
    <mergeCell ref="A1:G1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55"/>
  <sheetViews>
    <sheetView zoomScalePageLayoutView="0" workbookViewId="0" topLeftCell="A1">
      <selection activeCell="I19" sqref="I19"/>
    </sheetView>
  </sheetViews>
  <sheetFormatPr defaultColWidth="9.140625" defaultRowHeight="21" customHeight="1"/>
  <cols>
    <col min="1" max="1" width="15.00390625" style="1" customWidth="1"/>
    <col min="2" max="2" width="7.28125" style="24" customWidth="1"/>
    <col min="3" max="3" width="10.7109375" style="1" customWidth="1"/>
    <col min="4" max="4" width="16.7109375" style="2" customWidth="1"/>
    <col min="5" max="5" width="16.7109375" style="3" customWidth="1"/>
    <col min="6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2" t="s">
        <v>20</v>
      </c>
      <c r="C1" s="52"/>
      <c r="D1" s="52"/>
      <c r="E1" s="52"/>
      <c r="F1" s="52"/>
      <c r="G1" s="52"/>
      <c r="H1" s="20"/>
      <c r="I1" s="20"/>
      <c r="J1" s="20"/>
    </row>
    <row r="2" spans="2:10" ht="21" customHeight="1">
      <c r="B2" s="51" t="s">
        <v>17</v>
      </c>
      <c r="C2" s="51"/>
      <c r="D2" s="51"/>
      <c r="E2" s="51"/>
      <c r="F2" s="51"/>
      <c r="G2" s="51"/>
      <c r="H2" s="42"/>
      <c r="I2" s="42"/>
      <c r="J2" s="42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50" t="s">
        <v>13</v>
      </c>
      <c r="G3" s="50"/>
      <c r="H3" s="15"/>
      <c r="I3" s="16"/>
      <c r="J3" s="17"/>
      <c r="K3" s="14"/>
    </row>
    <row r="4" spans="2:11" ht="21" customHeight="1">
      <c r="B4" s="7"/>
      <c r="C4" s="7"/>
      <c r="D4" s="8" t="s">
        <v>12</v>
      </c>
      <c r="E4" s="9" t="s">
        <v>5</v>
      </c>
      <c r="F4" s="38" t="s">
        <v>15</v>
      </c>
      <c r="G4" s="38" t="s">
        <v>14</v>
      </c>
      <c r="H4" s="15"/>
      <c r="I4" s="16"/>
      <c r="J4" s="17"/>
      <c r="K4" s="14"/>
    </row>
    <row r="5" spans="2:11" ht="21" customHeight="1">
      <c r="B5" s="26">
        <v>1</v>
      </c>
      <c r="C5" s="43">
        <v>21824</v>
      </c>
      <c r="D5" s="44">
        <f>E5*29.8</f>
        <v>7975108.184</v>
      </c>
      <c r="E5" s="10">
        <v>267621.08</v>
      </c>
      <c r="F5" s="39"/>
      <c r="G5" s="10"/>
      <c r="H5" s="45" t="s">
        <v>21</v>
      </c>
      <c r="I5" s="22"/>
      <c r="J5" s="23"/>
      <c r="K5" s="14"/>
    </row>
    <row r="6" spans="2:11" ht="21" customHeight="1">
      <c r="B6" s="26">
        <v>2</v>
      </c>
      <c r="C6" s="43">
        <v>21855</v>
      </c>
      <c r="D6" s="10">
        <v>8135000</v>
      </c>
      <c r="E6" s="10">
        <v>242515.5</v>
      </c>
      <c r="F6" s="39">
        <f>D6-D5</f>
        <v>159891.81599999964</v>
      </c>
      <c r="G6" s="10">
        <f>E6-E5</f>
        <v>-25105.580000000016</v>
      </c>
      <c r="H6" s="21"/>
      <c r="I6" s="22"/>
      <c r="J6" s="23"/>
      <c r="K6" s="14"/>
    </row>
    <row r="7" spans="2:11" ht="21" customHeight="1">
      <c r="B7" s="26">
        <v>3</v>
      </c>
      <c r="C7" s="43">
        <v>21885</v>
      </c>
      <c r="D7" s="10">
        <v>8282000</v>
      </c>
      <c r="E7" s="10">
        <v>246919.62</v>
      </c>
      <c r="F7" s="39">
        <f>D7-D6</f>
        <v>147000</v>
      </c>
      <c r="G7" s="10">
        <f>E7-E6</f>
        <v>4404.119999999995</v>
      </c>
      <c r="H7" s="21"/>
      <c r="I7" s="22"/>
      <c r="J7" s="23"/>
      <c r="K7" s="14"/>
    </row>
    <row r="8" spans="2:11" ht="21" customHeight="1">
      <c r="B8" s="26">
        <v>4</v>
      </c>
      <c r="C8" s="43">
        <v>21916</v>
      </c>
      <c r="D8" s="10">
        <v>6689000</v>
      </c>
      <c r="E8" s="10">
        <v>199193.34</v>
      </c>
      <c r="F8" s="39">
        <f>D9-D7</f>
        <v>-2002000</v>
      </c>
      <c r="G8" s="10">
        <f>E9-E7</f>
        <v>-59979.919999999984</v>
      </c>
      <c r="H8" s="21"/>
      <c r="I8" s="22"/>
      <c r="J8" s="23"/>
      <c r="K8" s="14"/>
    </row>
    <row r="9" spans="2:11" ht="21" customHeight="1">
      <c r="B9" s="26">
        <v>5</v>
      </c>
      <c r="C9" s="43">
        <v>21947</v>
      </c>
      <c r="D9" s="10">
        <v>6280000</v>
      </c>
      <c r="E9" s="10">
        <v>186939.7</v>
      </c>
      <c r="F9" s="39">
        <f aca="true" t="shared" si="0" ref="F9:F16">D10-D8</f>
        <v>2294000</v>
      </c>
      <c r="G9" s="10">
        <f aca="true" t="shared" si="1" ref="G9:G16">E10-E8</f>
        <v>68728.24000000002</v>
      </c>
      <c r="H9" s="21"/>
      <c r="I9" s="22"/>
      <c r="J9" s="23"/>
      <c r="K9" s="14"/>
    </row>
    <row r="10" spans="2:11" ht="21" customHeight="1">
      <c r="B10" s="26">
        <v>6</v>
      </c>
      <c r="C10" s="43">
        <v>21976</v>
      </c>
      <c r="D10" s="10">
        <v>8983000</v>
      </c>
      <c r="E10" s="10">
        <v>267921.58</v>
      </c>
      <c r="F10" s="39">
        <f t="shared" si="0"/>
        <v>3722000</v>
      </c>
      <c r="G10" s="10">
        <f t="shared" si="1"/>
        <v>111511.12</v>
      </c>
      <c r="H10" s="21"/>
      <c r="I10" s="22"/>
      <c r="J10" s="23"/>
      <c r="K10" s="14"/>
    </row>
    <row r="11" spans="2:11" ht="21" customHeight="1">
      <c r="B11" s="26">
        <v>7</v>
      </c>
      <c r="C11" s="43">
        <v>22007</v>
      </c>
      <c r="D11" s="10">
        <v>10002000</v>
      </c>
      <c r="E11" s="10">
        <v>298450.82</v>
      </c>
      <c r="F11" s="39">
        <f t="shared" si="0"/>
        <v>-1102000</v>
      </c>
      <c r="G11" s="10">
        <f t="shared" si="1"/>
        <v>-33015.92000000001</v>
      </c>
      <c r="H11" s="21"/>
      <c r="I11" s="22"/>
      <c r="J11" s="23"/>
      <c r="K11" s="14"/>
    </row>
    <row r="12" spans="2:11" ht="21" customHeight="1">
      <c r="B12" s="26">
        <v>8</v>
      </c>
      <c r="C12" s="43">
        <v>22037</v>
      </c>
      <c r="D12" s="10">
        <v>7881000</v>
      </c>
      <c r="E12" s="10">
        <v>234905.66</v>
      </c>
      <c r="F12" s="39">
        <f t="shared" si="0"/>
        <v>-2820000</v>
      </c>
      <c r="G12" s="10">
        <f t="shared" si="1"/>
        <v>-84487.20000000001</v>
      </c>
      <c r="H12" s="21"/>
      <c r="I12" s="22"/>
      <c r="J12" s="23"/>
      <c r="K12" s="14"/>
    </row>
    <row r="13" spans="2:11" ht="21" customHeight="1">
      <c r="B13" s="26">
        <v>9</v>
      </c>
      <c r="C13" s="43">
        <v>22068</v>
      </c>
      <c r="D13" s="10">
        <v>7182000</v>
      </c>
      <c r="E13" s="10">
        <v>213963.62</v>
      </c>
      <c r="F13" s="39">
        <f t="shared" si="0"/>
        <v>-1998000</v>
      </c>
      <c r="G13" s="10">
        <f t="shared" si="1"/>
        <v>-59860.080000000016</v>
      </c>
      <c r="H13" s="21"/>
      <c r="I13" s="22"/>
      <c r="J13" s="23"/>
      <c r="K13" s="14"/>
    </row>
    <row r="14" spans="2:11" ht="21" customHeight="1">
      <c r="B14" s="26">
        <v>10</v>
      </c>
      <c r="C14" s="43">
        <v>22098</v>
      </c>
      <c r="D14" s="10">
        <v>5883000</v>
      </c>
      <c r="E14" s="10">
        <v>175045.58</v>
      </c>
      <c r="F14" s="39">
        <f t="shared" si="0"/>
        <v>-625000</v>
      </c>
      <c r="G14" s="10">
        <f t="shared" si="1"/>
        <v>-18725</v>
      </c>
      <c r="H14" s="21"/>
      <c r="I14" s="18"/>
      <c r="J14" s="19"/>
      <c r="K14" s="14"/>
    </row>
    <row r="15" spans="2:11" ht="21" customHeight="1">
      <c r="B15" s="26">
        <v>11</v>
      </c>
      <c r="C15" s="43">
        <v>22129</v>
      </c>
      <c r="D15" s="10">
        <v>6557000</v>
      </c>
      <c r="E15" s="10">
        <v>195238.62</v>
      </c>
      <c r="F15" s="39">
        <f t="shared" si="0"/>
        <v>3578000</v>
      </c>
      <c r="G15" s="10">
        <f t="shared" si="1"/>
        <v>107196.88000000003</v>
      </c>
      <c r="H15" s="21"/>
      <c r="I15" s="18"/>
      <c r="J15" s="19"/>
      <c r="K15" s="14"/>
    </row>
    <row r="16" spans="2:11" ht="21" customHeight="1">
      <c r="B16" s="26">
        <v>12</v>
      </c>
      <c r="C16" s="43">
        <v>22160</v>
      </c>
      <c r="D16" s="10">
        <v>9461000</v>
      </c>
      <c r="E16" s="10">
        <v>282242.46</v>
      </c>
      <c r="F16" s="39">
        <f t="shared" si="0"/>
        <v>86753108.184</v>
      </c>
      <c r="G16" s="10">
        <f t="shared" si="1"/>
        <v>2615718.96</v>
      </c>
      <c r="H16" s="21"/>
      <c r="I16" s="18"/>
      <c r="J16" s="19"/>
      <c r="K16" s="14"/>
    </row>
    <row r="17" spans="2:11" ht="21" customHeight="1">
      <c r="B17" s="48" t="s">
        <v>8</v>
      </c>
      <c r="C17" s="49"/>
      <c r="D17" s="12">
        <f>SUM(D5:D16)</f>
        <v>93310108.184</v>
      </c>
      <c r="E17" s="12">
        <f>SUM(E5:E16)</f>
        <v>2810957.58</v>
      </c>
      <c r="F17" s="40">
        <f>SUM(F5:F16)</f>
        <v>88107000</v>
      </c>
      <c r="G17" s="40">
        <f>SUM(G5:G16)</f>
        <v>2626385.62</v>
      </c>
      <c r="H17" s="14"/>
      <c r="I17" s="18"/>
      <c r="J17" s="19"/>
      <c r="K17" s="14"/>
    </row>
    <row r="18" spans="2:11" ht="21" customHeight="1">
      <c r="B18" s="46" t="s">
        <v>9</v>
      </c>
      <c r="C18" s="47"/>
      <c r="D18" s="11">
        <f>AVERAGE(D5:D16)</f>
        <v>7775842.348666667</v>
      </c>
      <c r="E18" s="11">
        <f>AVERAGE(E5:E16)</f>
        <v>234246.465</v>
      </c>
      <c r="F18" s="41">
        <f>AVERAGE(F5:F16)</f>
        <v>8009727.2727272725</v>
      </c>
      <c r="G18" s="41">
        <f>AVERAGE(G5:G16)</f>
        <v>238762.3290909091</v>
      </c>
      <c r="H18" s="14"/>
      <c r="I18" s="18"/>
      <c r="J18" s="19"/>
      <c r="K18" s="14"/>
    </row>
    <row r="19" spans="2:11" s="13" customFormat="1" ht="21" customHeight="1">
      <c r="B19" s="25"/>
      <c r="C19" s="14"/>
      <c r="D19" s="18"/>
      <c r="E19" s="19"/>
      <c r="F19" s="14"/>
      <c r="G19" s="14"/>
      <c r="H19" s="14"/>
      <c r="I19" s="18"/>
      <c r="J19" s="19"/>
      <c r="K19" s="14"/>
    </row>
    <row r="20" spans="2:11" s="13" customFormat="1" ht="21" customHeight="1">
      <c r="B20" s="25"/>
      <c r="C20" s="14"/>
      <c r="D20" s="18"/>
      <c r="E20" s="19"/>
      <c r="F20" s="14"/>
      <c r="G20" s="14"/>
      <c r="H20" s="14"/>
      <c r="I20" s="18"/>
      <c r="J20" s="19"/>
      <c r="K20" s="14"/>
    </row>
    <row r="21" spans="2:11" s="13" customFormat="1" ht="21" customHeight="1">
      <c r="B21" s="25"/>
      <c r="C21" s="14"/>
      <c r="D21" s="18"/>
      <c r="E21" s="19"/>
      <c r="F21" s="14"/>
      <c r="G21" s="14"/>
      <c r="H21" s="14"/>
      <c r="I21" s="18"/>
      <c r="J21" s="19"/>
      <c r="K21" s="14"/>
    </row>
    <row r="22" spans="2:11" s="13" customFormat="1" ht="21" customHeight="1">
      <c r="B22" s="25"/>
      <c r="C22" s="14"/>
      <c r="D22" s="18"/>
      <c r="E22" s="19"/>
      <c r="F22" s="14"/>
      <c r="G22" s="14"/>
      <c r="H22" s="14"/>
      <c r="I22" s="18"/>
      <c r="J22" s="19"/>
      <c r="K22" s="14"/>
    </row>
    <row r="23" spans="2:11" s="13" customFormat="1" ht="21" customHeight="1">
      <c r="B23" s="25"/>
      <c r="C23" s="14"/>
      <c r="D23" s="18"/>
      <c r="E23" s="19"/>
      <c r="F23" s="14"/>
      <c r="G23" s="14"/>
      <c r="H23" s="14"/>
      <c r="I23" s="18"/>
      <c r="J23" s="19"/>
      <c r="K23" s="14"/>
    </row>
    <row r="24" spans="2:11" s="13" customFormat="1" ht="21" customHeight="1">
      <c r="B24" s="25"/>
      <c r="C24" s="14"/>
      <c r="D24" s="18"/>
      <c r="E24" s="19"/>
      <c r="F24" s="14"/>
      <c r="G24" s="14"/>
      <c r="H24" s="14"/>
      <c r="I24" s="18"/>
      <c r="J24" s="19"/>
      <c r="K24" s="14"/>
    </row>
    <row r="25" spans="2:11" s="13" customFormat="1" ht="21" customHeight="1">
      <c r="B25" s="25"/>
      <c r="C25" s="14"/>
      <c r="D25" s="18"/>
      <c r="E25" s="19"/>
      <c r="F25" s="14"/>
      <c r="G25" s="14"/>
      <c r="H25" s="14"/>
      <c r="I25" s="18"/>
      <c r="J25" s="19"/>
      <c r="K25" s="14"/>
    </row>
    <row r="26" spans="2:11" s="13" customFormat="1" ht="21" customHeight="1">
      <c r="B26" s="25"/>
      <c r="C26" s="14"/>
      <c r="D26" s="18"/>
      <c r="E26" s="19"/>
      <c r="F26" s="14"/>
      <c r="G26" s="14"/>
      <c r="H26" s="14"/>
      <c r="I26" s="18"/>
      <c r="J26" s="19"/>
      <c r="K26" s="14"/>
    </row>
    <row r="27" spans="2:11" s="13" customFormat="1" ht="21" customHeight="1">
      <c r="B27" s="25"/>
      <c r="C27" s="14"/>
      <c r="D27" s="18"/>
      <c r="E27" s="19"/>
      <c r="F27" s="14"/>
      <c r="G27" s="14"/>
      <c r="H27" s="14"/>
      <c r="I27" s="18"/>
      <c r="J27" s="19"/>
      <c r="K27" s="14"/>
    </row>
    <row r="28" spans="2:11" s="13" customFormat="1" ht="21" customHeight="1">
      <c r="B28" s="25"/>
      <c r="C28" s="14"/>
      <c r="D28" s="18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4" spans="2:10" ht="21" customHeight="1">
      <c r="B34" s="15"/>
      <c r="C34" s="27"/>
      <c r="D34" s="29"/>
      <c r="E34" s="27"/>
      <c r="F34" s="27"/>
      <c r="G34" s="27"/>
      <c r="H34" s="27"/>
      <c r="I34" s="27"/>
      <c r="J34" s="27"/>
    </row>
    <row r="35" spans="2:11" ht="21" customHeight="1">
      <c r="B35" s="15"/>
      <c r="C35" s="28"/>
      <c r="D35" s="30"/>
      <c r="E35" s="28"/>
      <c r="F35" s="14"/>
      <c r="G35" s="28"/>
      <c r="H35" s="28"/>
      <c r="I35" s="28"/>
      <c r="J35" s="28"/>
      <c r="K35" s="14"/>
    </row>
    <row r="36" spans="2:11" ht="21" customHeight="1">
      <c r="B36" s="15"/>
      <c r="C36" s="15"/>
      <c r="D36" s="16"/>
      <c r="E36" s="17"/>
      <c r="F36" s="14"/>
      <c r="G36" s="15"/>
      <c r="H36" s="15"/>
      <c r="I36" s="16"/>
      <c r="J36" s="17"/>
      <c r="K36" s="14"/>
    </row>
    <row r="37" spans="2:11" ht="21" customHeight="1">
      <c r="B37" s="15"/>
      <c r="C37" s="15"/>
      <c r="D37" s="16"/>
      <c r="E37" s="17"/>
      <c r="F37" s="14"/>
      <c r="G37" s="15"/>
      <c r="H37" s="15"/>
      <c r="I37" s="16"/>
      <c r="J37" s="17"/>
      <c r="K37" s="14"/>
    </row>
    <row r="38" spans="2:11" ht="21" customHeight="1">
      <c r="B38" s="15"/>
      <c r="C38" s="14"/>
      <c r="D38" s="18"/>
      <c r="E38" s="19"/>
      <c r="F38" s="14"/>
      <c r="G38" s="14"/>
      <c r="H38" s="14"/>
      <c r="I38" s="18"/>
      <c r="J38" s="19"/>
      <c r="K38" s="14"/>
    </row>
    <row r="39" spans="2:11" ht="21" customHeight="1">
      <c r="B39" s="15"/>
      <c r="C39" s="14"/>
      <c r="D39" s="18"/>
      <c r="E39" s="19"/>
      <c r="F39" s="14"/>
      <c r="G39" s="14"/>
      <c r="H39" s="14"/>
      <c r="I39" s="18"/>
      <c r="J39" s="19"/>
      <c r="K39" s="14"/>
    </row>
    <row r="40" spans="2:11" ht="21" customHeight="1">
      <c r="B40" s="15"/>
      <c r="C40" s="14"/>
      <c r="D40" s="18"/>
      <c r="E40" s="19"/>
      <c r="F40" s="14"/>
      <c r="G40" s="14"/>
      <c r="H40" s="14"/>
      <c r="I40" s="18"/>
      <c r="J40" s="19"/>
      <c r="K40" s="14"/>
    </row>
    <row r="41" spans="2:11" ht="21" customHeight="1">
      <c r="B41" s="15"/>
      <c r="C41" s="14"/>
      <c r="D41" s="18"/>
      <c r="E41" s="19"/>
      <c r="F41" s="14"/>
      <c r="G41" s="14"/>
      <c r="H41" s="14"/>
      <c r="I41" s="18"/>
      <c r="J41" s="19"/>
      <c r="K41" s="14"/>
    </row>
    <row r="42" spans="2:11" ht="21" customHeight="1">
      <c r="B42" s="15"/>
      <c r="C42" s="14"/>
      <c r="D42" s="18"/>
      <c r="E42" s="19"/>
      <c r="F42" s="14"/>
      <c r="G42" s="14"/>
      <c r="H42" s="14"/>
      <c r="I42" s="18"/>
      <c r="J42" s="19"/>
      <c r="K42" s="14"/>
    </row>
    <row r="43" spans="2:11" ht="21" customHeight="1">
      <c r="B43" s="15"/>
      <c r="C43" s="14"/>
      <c r="D43" s="18"/>
      <c r="E43" s="19"/>
      <c r="F43" s="14"/>
      <c r="G43" s="14"/>
      <c r="H43" s="14"/>
      <c r="I43" s="18"/>
      <c r="J43" s="19"/>
      <c r="K43" s="14"/>
    </row>
    <row r="44" spans="2:11" ht="21" customHeight="1">
      <c r="B44" s="15"/>
      <c r="C44" s="14"/>
      <c r="D44" s="18"/>
      <c r="E44" s="19"/>
      <c r="F44" s="14"/>
      <c r="G44" s="14"/>
      <c r="H44" s="14"/>
      <c r="I44" s="18"/>
      <c r="J44" s="19"/>
      <c r="K44" s="14"/>
    </row>
    <row r="45" spans="2:11" ht="21" customHeight="1">
      <c r="B45" s="15"/>
      <c r="C45" s="14"/>
      <c r="D45" s="18"/>
      <c r="E45" s="19"/>
      <c r="F45" s="14"/>
      <c r="G45" s="14"/>
      <c r="H45" s="14"/>
      <c r="I45" s="18"/>
      <c r="J45" s="19"/>
      <c r="K45" s="14"/>
    </row>
    <row r="46" spans="2:11" ht="21" customHeight="1">
      <c r="B46" s="15"/>
      <c r="C46" s="14"/>
      <c r="D46" s="18"/>
      <c r="E46" s="19"/>
      <c r="F46" s="14"/>
      <c r="G46" s="14"/>
      <c r="H46" s="14"/>
      <c r="I46" s="18"/>
      <c r="J46" s="19"/>
      <c r="K46" s="14"/>
    </row>
    <row r="47" spans="2:11" ht="21" customHeight="1">
      <c r="B47" s="15"/>
      <c r="C47" s="14"/>
      <c r="D47" s="18"/>
      <c r="E47" s="19"/>
      <c r="F47" s="14"/>
      <c r="G47" s="14"/>
      <c r="H47" s="14"/>
      <c r="I47" s="18"/>
      <c r="J47" s="19"/>
      <c r="K47" s="14"/>
    </row>
    <row r="48" spans="2:11" ht="21" customHeight="1">
      <c r="B48" s="15"/>
      <c r="C48" s="14"/>
      <c r="D48" s="18"/>
      <c r="E48" s="19"/>
      <c r="F48" s="14"/>
      <c r="G48" s="14"/>
      <c r="H48" s="14"/>
      <c r="I48" s="18"/>
      <c r="J48" s="19"/>
      <c r="K48" s="14"/>
    </row>
    <row r="49" spans="2:11" ht="21" customHeight="1">
      <c r="B49" s="15"/>
      <c r="C49" s="14"/>
      <c r="D49" s="18"/>
      <c r="E49" s="19"/>
      <c r="F49" s="14"/>
      <c r="G49" s="14"/>
      <c r="H49" s="14"/>
      <c r="I49" s="18"/>
      <c r="J49" s="19"/>
      <c r="K49" s="14"/>
    </row>
    <row r="50" spans="2:11" ht="21" customHeight="1">
      <c r="B50" s="15"/>
      <c r="C50" s="14"/>
      <c r="D50" s="18"/>
      <c r="E50" s="19"/>
      <c r="F50" s="14"/>
      <c r="G50" s="14"/>
      <c r="H50" s="18"/>
      <c r="I50" s="18"/>
      <c r="J50" s="19"/>
      <c r="K50" s="14"/>
    </row>
    <row r="51" spans="2:11" ht="21" customHeight="1">
      <c r="B51" s="15"/>
      <c r="C51" s="14"/>
      <c r="D51" s="18"/>
      <c r="E51" s="19"/>
      <c r="F51" s="14"/>
      <c r="G51" s="14"/>
      <c r="H51" s="14"/>
      <c r="I51" s="18"/>
      <c r="J51" s="19"/>
      <c r="K51" s="14"/>
    </row>
    <row r="52" spans="2:11" ht="21" customHeight="1">
      <c r="B52" s="15"/>
      <c r="C52" s="14"/>
      <c r="D52" s="18"/>
      <c r="E52" s="19"/>
      <c r="F52" s="14"/>
      <c r="G52" s="14"/>
      <c r="H52" s="14"/>
      <c r="I52" s="18"/>
      <c r="J52" s="19"/>
      <c r="K52" s="14"/>
    </row>
    <row r="53" spans="2:11" ht="21" customHeight="1">
      <c r="B53" s="15"/>
      <c r="C53" s="14"/>
      <c r="D53" s="18"/>
      <c r="E53" s="19"/>
      <c r="F53" s="14"/>
      <c r="G53" s="14"/>
      <c r="H53" s="14"/>
      <c r="I53" s="18"/>
      <c r="J53" s="19"/>
      <c r="K53" s="14"/>
    </row>
    <row r="54" spans="2:11" ht="21" customHeight="1">
      <c r="B54" s="15"/>
      <c r="C54" s="14"/>
      <c r="D54" s="18"/>
      <c r="E54" s="19"/>
      <c r="F54" s="14"/>
      <c r="G54" s="14"/>
      <c r="H54" s="14"/>
      <c r="I54" s="18"/>
      <c r="J54" s="19"/>
      <c r="K54" s="14"/>
    </row>
    <row r="55" spans="2:10" ht="21" customHeight="1">
      <c r="B55" s="15"/>
      <c r="C55" s="14"/>
      <c r="D55" s="18"/>
      <c r="E55" s="19"/>
      <c r="F55" s="14"/>
      <c r="G55" s="14"/>
      <c r="H55" s="14"/>
      <c r="I55" s="18"/>
      <c r="J55" s="19"/>
    </row>
  </sheetData>
  <sheetProtection/>
  <mergeCells count="5">
    <mergeCell ref="B18:C18"/>
    <mergeCell ref="B17:C17"/>
    <mergeCell ref="F3:G3"/>
    <mergeCell ref="B2:G2"/>
    <mergeCell ref="B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5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7.28125" style="24" customWidth="1"/>
    <col min="2" max="2" width="10.7109375" style="1" customWidth="1"/>
    <col min="3" max="3" width="16.7109375" style="2" customWidth="1"/>
    <col min="4" max="4" width="16.7109375" style="34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2" t="s">
        <v>19</v>
      </c>
      <c r="B1" s="52"/>
      <c r="C1" s="52"/>
      <c r="D1" s="52"/>
      <c r="E1" s="52"/>
      <c r="F1" s="52"/>
      <c r="G1" s="52"/>
      <c r="H1" s="20"/>
      <c r="I1" s="20"/>
      <c r="J1" s="20"/>
    </row>
    <row r="2" spans="1:10" ht="21" customHeight="1">
      <c r="A2" s="51" t="s">
        <v>23</v>
      </c>
      <c r="B2" s="51"/>
      <c r="C2" s="51"/>
      <c r="D2" s="51"/>
      <c r="E2" s="51"/>
      <c r="F2" s="51"/>
      <c r="G2" s="51"/>
      <c r="H2" s="42"/>
      <c r="I2" s="42"/>
      <c r="J2" s="42"/>
    </row>
    <row r="3" spans="1:11" ht="21" customHeight="1">
      <c r="A3" s="4" t="s">
        <v>10</v>
      </c>
      <c r="B3" s="4" t="s">
        <v>0</v>
      </c>
      <c r="C3" s="5" t="s">
        <v>1</v>
      </c>
      <c r="D3" s="31" t="s">
        <v>2</v>
      </c>
      <c r="E3" s="6" t="s">
        <v>6</v>
      </c>
      <c r="F3" s="50" t="s">
        <v>13</v>
      </c>
      <c r="G3" s="50"/>
      <c r="H3" s="21"/>
      <c r="I3" s="16"/>
      <c r="J3" s="17"/>
      <c r="K3" s="14"/>
    </row>
    <row r="4" spans="1:11" ht="21" customHeight="1">
      <c r="A4" s="7"/>
      <c r="B4" s="7"/>
      <c r="C4" s="8" t="s">
        <v>4</v>
      </c>
      <c r="D4" s="32" t="s">
        <v>3</v>
      </c>
      <c r="E4" s="9" t="s">
        <v>5</v>
      </c>
      <c r="F4" s="38" t="s">
        <v>15</v>
      </c>
      <c r="G4" s="38" t="s">
        <v>14</v>
      </c>
      <c r="H4" s="21"/>
      <c r="I4" s="16"/>
      <c r="J4" s="17"/>
      <c r="K4" s="14"/>
    </row>
    <row r="5" spans="1:11" ht="21" customHeight="1">
      <c r="A5" s="26">
        <v>1</v>
      </c>
      <c r="B5" s="43">
        <v>21824</v>
      </c>
      <c r="C5" s="10">
        <f>736+892+808</f>
        <v>2436</v>
      </c>
      <c r="D5" s="10">
        <v>413440</v>
      </c>
      <c r="E5" s="10">
        <v>1371096.07</v>
      </c>
      <c r="F5" s="39">
        <v>0</v>
      </c>
      <c r="G5" s="10">
        <v>0</v>
      </c>
      <c r="H5" s="21"/>
      <c r="I5" s="22" t="s">
        <v>7</v>
      </c>
      <c r="J5" s="23"/>
      <c r="K5" s="14"/>
    </row>
    <row r="6" spans="1:11" ht="21" customHeight="1">
      <c r="A6" s="26">
        <v>2</v>
      </c>
      <c r="B6" s="43">
        <v>21855</v>
      </c>
      <c r="C6" s="10">
        <f>760+908+820</f>
        <v>2488</v>
      </c>
      <c r="D6" s="10">
        <v>414840</v>
      </c>
      <c r="E6" s="10">
        <v>1401553.8</v>
      </c>
      <c r="F6" s="39">
        <f>D6-D5</f>
        <v>1400</v>
      </c>
      <c r="G6" s="10">
        <f>E6-E5</f>
        <v>30457.72999999998</v>
      </c>
      <c r="H6" s="21" t="s">
        <v>7</v>
      </c>
      <c r="I6" s="22"/>
      <c r="J6" s="23"/>
      <c r="K6" s="14"/>
    </row>
    <row r="7" spans="1:11" ht="21" customHeight="1">
      <c r="A7" s="26">
        <v>3</v>
      </c>
      <c r="B7" s="43">
        <v>21885</v>
      </c>
      <c r="C7" s="3">
        <f>728+856+584</f>
        <v>2168</v>
      </c>
      <c r="D7" s="10">
        <v>305480</v>
      </c>
      <c r="E7" s="10">
        <v>1041763.12</v>
      </c>
      <c r="F7" s="39">
        <f>E7-D6</f>
        <v>626923.12</v>
      </c>
      <c r="G7" s="10">
        <f>E7-E6</f>
        <v>-359790.68000000005</v>
      </c>
      <c r="H7" s="21"/>
      <c r="I7" s="22"/>
      <c r="J7" s="23"/>
      <c r="K7" s="14"/>
    </row>
    <row r="8" spans="1:11" ht="21" customHeight="1">
      <c r="A8" s="26">
        <v>4</v>
      </c>
      <c r="B8" s="43">
        <v>21916</v>
      </c>
      <c r="C8" s="10">
        <f>612+828+828</f>
        <v>2268</v>
      </c>
      <c r="D8" s="10">
        <v>257880</v>
      </c>
      <c r="E8" s="10">
        <v>877710.34</v>
      </c>
      <c r="F8" s="39">
        <f>D8-E7</f>
        <v>-783883.12</v>
      </c>
      <c r="G8" s="10">
        <f>E8-E7</f>
        <v>-164052.78000000003</v>
      </c>
      <c r="H8" s="21" t="s">
        <v>7</v>
      </c>
      <c r="I8" s="22"/>
      <c r="J8" s="23"/>
      <c r="K8" s="14"/>
    </row>
    <row r="9" spans="1:11" ht="21" customHeight="1">
      <c r="A9" s="26">
        <v>5</v>
      </c>
      <c r="B9" s="43">
        <v>21947</v>
      </c>
      <c r="C9" s="10">
        <f>684+908+728</f>
        <v>2320</v>
      </c>
      <c r="D9" s="10">
        <v>348920</v>
      </c>
      <c r="E9" s="10">
        <v>1163772.76</v>
      </c>
      <c r="F9" s="39">
        <f aca="true" t="shared" si="0" ref="F9:G16">D9-D8</f>
        <v>91040</v>
      </c>
      <c r="G9" s="10">
        <f t="shared" si="0"/>
        <v>286062.42000000004</v>
      </c>
      <c r="H9" s="21" t="s">
        <v>7</v>
      </c>
      <c r="I9" s="22"/>
      <c r="J9" s="23"/>
      <c r="K9" s="14"/>
    </row>
    <row r="10" spans="1:11" ht="21" customHeight="1">
      <c r="A10" s="26">
        <v>6</v>
      </c>
      <c r="B10" s="43">
        <v>21976</v>
      </c>
      <c r="C10" s="10">
        <f>728+1004+880</f>
        <v>2612</v>
      </c>
      <c r="D10" s="10">
        <v>446480</v>
      </c>
      <c r="E10" s="10">
        <v>1463759.78</v>
      </c>
      <c r="F10" s="39">
        <f t="shared" si="0"/>
        <v>97560</v>
      </c>
      <c r="G10" s="10">
        <f t="shared" si="0"/>
        <v>299987.02</v>
      </c>
      <c r="H10" s="21"/>
      <c r="I10" s="22"/>
      <c r="J10" s="23"/>
      <c r="K10" s="14"/>
    </row>
    <row r="11" spans="1:11" ht="21" customHeight="1">
      <c r="A11" s="26">
        <v>7</v>
      </c>
      <c r="B11" s="43">
        <v>22007</v>
      </c>
      <c r="C11" s="10">
        <f>812+1080+972</f>
        <v>2864</v>
      </c>
      <c r="D11" s="10">
        <v>372360</v>
      </c>
      <c r="E11" s="10">
        <v>1209629.45</v>
      </c>
      <c r="F11" s="39">
        <f t="shared" si="0"/>
        <v>-74120</v>
      </c>
      <c r="G11" s="10">
        <f t="shared" si="0"/>
        <v>-254130.33000000007</v>
      </c>
      <c r="H11" s="21"/>
      <c r="I11" s="22"/>
      <c r="J11" s="23"/>
      <c r="K11" s="14"/>
    </row>
    <row r="12" spans="1:11" ht="21" customHeight="1">
      <c r="A12" s="26">
        <v>8</v>
      </c>
      <c r="B12" s="43">
        <v>22037</v>
      </c>
      <c r="C12" s="10">
        <f>856+1080+1032</f>
        <v>2968</v>
      </c>
      <c r="D12" s="10">
        <v>437240</v>
      </c>
      <c r="E12" s="10">
        <v>1468722.69</v>
      </c>
      <c r="F12" s="39">
        <f t="shared" si="0"/>
        <v>64880</v>
      </c>
      <c r="G12" s="10">
        <f t="shared" si="0"/>
        <v>259093.24</v>
      </c>
      <c r="H12" s="21"/>
      <c r="I12" s="22"/>
      <c r="J12" s="23"/>
      <c r="K12" s="14"/>
    </row>
    <row r="13" spans="1:11" ht="21" customHeight="1">
      <c r="A13" s="26">
        <v>9</v>
      </c>
      <c r="B13" s="43">
        <v>22068</v>
      </c>
      <c r="C13" s="10">
        <f>468+440+404</f>
        <v>1312</v>
      </c>
      <c r="D13" s="10">
        <v>183920</v>
      </c>
      <c r="E13" s="10">
        <v>662436.08</v>
      </c>
      <c r="F13" s="39">
        <f t="shared" si="0"/>
        <v>-253320</v>
      </c>
      <c r="G13" s="10">
        <f t="shared" si="0"/>
        <v>-806286.61</v>
      </c>
      <c r="H13" s="21"/>
      <c r="I13" s="22"/>
      <c r="J13" s="23"/>
      <c r="K13" s="14"/>
    </row>
    <row r="14" spans="1:11" ht="21" customHeight="1">
      <c r="A14" s="26">
        <v>10</v>
      </c>
      <c r="B14" s="43">
        <v>22098</v>
      </c>
      <c r="C14" s="10">
        <f>812+988+996</f>
        <v>2796</v>
      </c>
      <c r="D14" s="10">
        <v>246680</v>
      </c>
      <c r="E14" s="10">
        <v>895387.63</v>
      </c>
      <c r="F14" s="39">
        <f t="shared" si="0"/>
        <v>62760</v>
      </c>
      <c r="G14" s="10">
        <f t="shared" si="0"/>
        <v>232951.55000000005</v>
      </c>
      <c r="H14" s="21"/>
      <c r="I14" s="18"/>
      <c r="J14" s="19"/>
      <c r="K14" s="14"/>
    </row>
    <row r="15" spans="1:11" ht="21" customHeight="1">
      <c r="A15" s="26">
        <v>11</v>
      </c>
      <c r="B15" s="43">
        <v>22129</v>
      </c>
      <c r="C15" s="10">
        <f>888+1052+916</f>
        <v>2856</v>
      </c>
      <c r="D15" s="10">
        <v>457400</v>
      </c>
      <c r="E15" s="10">
        <v>1588362.38</v>
      </c>
      <c r="F15" s="39">
        <f t="shared" si="0"/>
        <v>210720</v>
      </c>
      <c r="G15" s="10">
        <f t="shared" si="0"/>
        <v>692974.7499999999</v>
      </c>
      <c r="H15" s="14"/>
      <c r="I15" s="18"/>
      <c r="J15" s="19"/>
      <c r="K15" s="14"/>
    </row>
    <row r="16" spans="1:11" ht="21" customHeight="1">
      <c r="A16" s="26">
        <v>12</v>
      </c>
      <c r="B16" s="43">
        <v>22160</v>
      </c>
      <c r="C16" s="10">
        <f>784+996+916</f>
        <v>2696</v>
      </c>
      <c r="D16" s="10">
        <v>441800</v>
      </c>
      <c r="E16" s="10">
        <v>1546120.65</v>
      </c>
      <c r="F16" s="39">
        <f t="shared" si="0"/>
        <v>-15600</v>
      </c>
      <c r="G16" s="10">
        <f t="shared" si="0"/>
        <v>-42241.72999999998</v>
      </c>
      <c r="H16" s="14"/>
      <c r="I16" s="18"/>
      <c r="J16" s="19"/>
      <c r="K16" s="14"/>
    </row>
    <row r="17" spans="1:11" ht="21" customHeight="1">
      <c r="A17" s="48" t="s">
        <v>8</v>
      </c>
      <c r="B17" s="49"/>
      <c r="C17" s="12">
        <f>SUM(C5:C16)</f>
        <v>29784</v>
      </c>
      <c r="D17" s="12">
        <f>SUM(D5:D16)</f>
        <v>4326440</v>
      </c>
      <c r="E17" s="12">
        <f>SUM(E5:E16)</f>
        <v>14690314.750000002</v>
      </c>
      <c r="F17" s="40">
        <f>SUM(F5:F16)</f>
        <v>28360</v>
      </c>
      <c r="G17" s="40">
        <f>SUM(G5:G16)</f>
        <v>175024.57999999984</v>
      </c>
      <c r="H17" s="14"/>
      <c r="I17" s="18"/>
      <c r="J17" s="19"/>
      <c r="K17" s="14"/>
    </row>
    <row r="18" spans="1:11" ht="21" customHeight="1">
      <c r="A18" s="46" t="s">
        <v>9</v>
      </c>
      <c r="B18" s="47"/>
      <c r="C18" s="11">
        <f>AVERAGE(C5:C16)</f>
        <v>2482</v>
      </c>
      <c r="D18" s="11">
        <f>AVERAGE(D5:D16)</f>
        <v>360536.6666666667</v>
      </c>
      <c r="E18" s="11">
        <f>AVERAGE(E5:E16)</f>
        <v>1224192.8958333335</v>
      </c>
      <c r="F18" s="41">
        <f>AVERAGE(F5:F16)</f>
        <v>2363.3333333333335</v>
      </c>
      <c r="G18" s="41">
        <f>AVERAGE(G5:G16)</f>
        <v>14585.381666666653</v>
      </c>
      <c r="H18" s="14"/>
      <c r="I18" s="18"/>
      <c r="J18" s="19"/>
      <c r="K18" s="14"/>
    </row>
    <row r="19" spans="1:11" s="13" customFormat="1" ht="21" customHeight="1">
      <c r="A19" s="25"/>
      <c r="B19" s="14"/>
      <c r="C19" s="18"/>
      <c r="D19" s="33"/>
      <c r="E19" s="19"/>
      <c r="F19" s="14"/>
      <c r="H19" s="14"/>
      <c r="I19" s="18"/>
      <c r="J19" s="19"/>
      <c r="K19" s="14"/>
    </row>
    <row r="20" spans="1:11" s="13" customFormat="1" ht="21" customHeight="1">
      <c r="A20" s="25"/>
      <c r="B20" s="14"/>
      <c r="C20" s="18"/>
      <c r="D20" s="33"/>
      <c r="E20" s="19"/>
      <c r="F20" s="14"/>
      <c r="G20" s="14"/>
      <c r="H20" s="14"/>
      <c r="I20" s="18"/>
      <c r="J20" s="19"/>
      <c r="K20" s="14"/>
    </row>
    <row r="21" spans="1:11" s="13" customFormat="1" ht="21" customHeight="1">
      <c r="A21" s="25"/>
      <c r="B21" s="14"/>
      <c r="C21" s="18"/>
      <c r="D21" s="33"/>
      <c r="E21" s="19"/>
      <c r="F21" s="14"/>
      <c r="G21" s="14"/>
      <c r="H21" s="14"/>
      <c r="I21" s="18"/>
      <c r="J21" s="19"/>
      <c r="K21" s="14"/>
    </row>
    <row r="22" spans="1:11" s="13" customFormat="1" ht="21" customHeight="1">
      <c r="A22" s="25"/>
      <c r="B22" s="14"/>
      <c r="C22" s="18"/>
      <c r="D22" s="33"/>
      <c r="E22" s="19"/>
      <c r="F22" s="14"/>
      <c r="G22" s="14"/>
      <c r="H22" s="14"/>
      <c r="I22" s="18"/>
      <c r="J22" s="19"/>
      <c r="K22" s="14"/>
    </row>
    <row r="23" spans="1:11" s="13" customFormat="1" ht="21" customHeight="1">
      <c r="A23" s="25"/>
      <c r="B23" s="14"/>
      <c r="C23" s="18"/>
      <c r="D23" s="33"/>
      <c r="E23" s="19"/>
      <c r="F23" s="14" t="s">
        <v>7</v>
      </c>
      <c r="G23" s="14"/>
      <c r="H23" s="14"/>
      <c r="I23" s="18"/>
      <c r="J23" s="19"/>
      <c r="K23" s="14"/>
    </row>
    <row r="24" spans="1:11" s="13" customFormat="1" ht="21" customHeight="1">
      <c r="A24" s="25"/>
      <c r="B24" s="14"/>
      <c r="C24" s="18"/>
      <c r="D24" s="33"/>
      <c r="E24" s="19"/>
      <c r="F24" s="14"/>
      <c r="G24" s="14"/>
      <c r="H24" s="14"/>
      <c r="I24" s="18"/>
      <c r="J24" s="19"/>
      <c r="K24" s="14"/>
    </row>
    <row r="25" spans="1:11" s="13" customFormat="1" ht="21" customHeight="1">
      <c r="A25" s="25"/>
      <c r="B25" s="14"/>
      <c r="C25" s="18"/>
      <c r="D25" s="33"/>
      <c r="E25" s="19"/>
      <c r="F25" s="14"/>
      <c r="G25" s="14"/>
      <c r="H25" s="14"/>
      <c r="I25" s="18"/>
      <c r="J25" s="19"/>
      <c r="K25" s="14"/>
    </row>
    <row r="26" spans="1:11" s="13" customFormat="1" ht="21" customHeight="1">
      <c r="A26" s="25"/>
      <c r="B26" s="14"/>
      <c r="C26" s="18"/>
      <c r="D26" s="33"/>
      <c r="E26" s="19"/>
      <c r="F26" s="14"/>
      <c r="G26" s="14"/>
      <c r="H26" s="14"/>
      <c r="I26" s="18"/>
      <c r="J26" s="19"/>
      <c r="K26" s="14"/>
    </row>
    <row r="27" spans="1:11" s="13" customFormat="1" ht="21" customHeight="1">
      <c r="A27" s="25"/>
      <c r="B27" s="14"/>
      <c r="C27" s="18"/>
      <c r="D27" s="33"/>
      <c r="E27" s="19"/>
      <c r="F27" s="14"/>
      <c r="G27" s="14"/>
      <c r="H27" s="14"/>
      <c r="I27" s="18"/>
      <c r="J27" s="19"/>
      <c r="K27" s="14"/>
    </row>
    <row r="28" spans="1:11" s="13" customFormat="1" ht="21" customHeight="1">
      <c r="A28" s="25"/>
      <c r="B28" s="14"/>
      <c r="C28" s="18"/>
      <c r="D28" s="33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>
      <c r="D31" s="34" t="s">
        <v>7</v>
      </c>
    </row>
    <row r="32" ht="21" customHeight="1"/>
    <row r="33" ht="21" customHeight="1"/>
    <row r="34" spans="1:10" ht="21" customHeight="1">
      <c r="A34" s="15"/>
      <c r="B34" s="27"/>
      <c r="C34" s="29"/>
      <c r="D34" s="35"/>
      <c r="E34" s="27"/>
      <c r="F34" s="27"/>
      <c r="G34" s="27"/>
      <c r="H34" s="27"/>
      <c r="I34" s="27"/>
      <c r="J34" s="27"/>
    </row>
    <row r="35" spans="1:11" ht="21" customHeight="1">
      <c r="A35" s="15"/>
      <c r="B35" s="28"/>
      <c r="C35" s="30"/>
      <c r="D35" s="36"/>
      <c r="E35" s="28"/>
      <c r="F35" s="14"/>
      <c r="G35" s="28"/>
      <c r="H35" s="28"/>
      <c r="I35" s="28"/>
      <c r="J35" s="28"/>
      <c r="K35" s="14"/>
    </row>
    <row r="36" spans="1:11" ht="21" customHeight="1">
      <c r="A36" s="15"/>
      <c r="B36" s="15"/>
      <c r="C36" s="16"/>
      <c r="D36" s="37"/>
      <c r="E36" s="17"/>
      <c r="F36" s="14"/>
      <c r="G36" s="15"/>
      <c r="H36" s="15"/>
      <c r="I36" s="16"/>
      <c r="J36" s="17"/>
      <c r="K36" s="14"/>
    </row>
    <row r="37" spans="1:11" ht="21" customHeight="1">
      <c r="A37" s="15"/>
      <c r="B37" s="15"/>
      <c r="C37" s="16"/>
      <c r="D37" s="37"/>
      <c r="E37" s="17"/>
      <c r="F37" s="14"/>
      <c r="G37" s="15"/>
      <c r="H37" s="15"/>
      <c r="I37" s="16"/>
      <c r="J37" s="17"/>
      <c r="K37" s="14"/>
    </row>
    <row r="38" spans="1:11" ht="21" customHeight="1">
      <c r="A38" s="15"/>
      <c r="B38" s="14"/>
      <c r="C38" s="18"/>
      <c r="D38" s="33"/>
      <c r="E38" s="19"/>
      <c r="F38" s="14"/>
      <c r="G38" s="14"/>
      <c r="H38" s="14"/>
      <c r="I38" s="18"/>
      <c r="J38" s="19"/>
      <c r="K38" s="14"/>
    </row>
    <row r="39" spans="1:11" ht="21" customHeight="1">
      <c r="A39" s="15"/>
      <c r="B39" s="14"/>
      <c r="C39" s="18"/>
      <c r="D39" s="33"/>
      <c r="E39" s="19"/>
      <c r="F39" s="14"/>
      <c r="G39" s="14"/>
      <c r="H39" s="14"/>
      <c r="I39" s="18"/>
      <c r="J39" s="19"/>
      <c r="K39" s="14"/>
    </row>
    <row r="40" spans="1:11" ht="21" customHeight="1">
      <c r="A40" s="15"/>
      <c r="B40" s="14"/>
      <c r="C40" s="18"/>
      <c r="D40" s="33"/>
      <c r="E40" s="19"/>
      <c r="F40" s="14"/>
      <c r="G40" s="14"/>
      <c r="H40" s="14"/>
      <c r="I40" s="18"/>
      <c r="J40" s="19"/>
      <c r="K40" s="14"/>
    </row>
    <row r="41" spans="1:11" ht="21" customHeight="1">
      <c r="A41" s="15"/>
      <c r="B41" s="14"/>
      <c r="C41" s="18"/>
      <c r="D41" s="33"/>
      <c r="E41" s="19"/>
      <c r="F41" s="14"/>
      <c r="G41" s="14"/>
      <c r="H41" s="14"/>
      <c r="I41" s="18"/>
      <c r="J41" s="19"/>
      <c r="K41" s="14"/>
    </row>
    <row r="42" spans="1:11" ht="21" customHeight="1">
      <c r="A42" s="15"/>
      <c r="B42" s="14"/>
      <c r="C42" s="18"/>
      <c r="D42" s="33"/>
      <c r="E42" s="19"/>
      <c r="F42" s="14"/>
      <c r="G42" s="14"/>
      <c r="H42" s="14"/>
      <c r="I42" s="18"/>
      <c r="J42" s="19"/>
      <c r="K42" s="14"/>
    </row>
    <row r="43" spans="1:11" ht="21" customHeight="1">
      <c r="A43" s="15"/>
      <c r="B43" s="14"/>
      <c r="C43" s="18"/>
      <c r="D43" s="33"/>
      <c r="E43" s="19"/>
      <c r="F43" s="14"/>
      <c r="G43" s="14"/>
      <c r="H43" s="14"/>
      <c r="I43" s="18"/>
      <c r="J43" s="19"/>
      <c r="K43" s="14"/>
    </row>
    <row r="44" spans="1:11" ht="21" customHeight="1">
      <c r="A44" s="15"/>
      <c r="B44" s="14"/>
      <c r="C44" s="18"/>
      <c r="D44" s="33"/>
      <c r="E44" s="19"/>
      <c r="F44" s="14"/>
      <c r="G44" s="14"/>
      <c r="H44" s="14"/>
      <c r="I44" s="18"/>
      <c r="J44" s="19"/>
      <c r="K44" s="14"/>
    </row>
    <row r="45" spans="1:11" ht="21" customHeight="1">
      <c r="A45" s="15"/>
      <c r="B45" s="14"/>
      <c r="C45" s="18"/>
      <c r="D45" s="33"/>
      <c r="E45" s="19"/>
      <c r="F45" s="14"/>
      <c r="G45" s="14"/>
      <c r="H45" s="14"/>
      <c r="I45" s="18"/>
      <c r="J45" s="19"/>
      <c r="K45" s="14"/>
    </row>
    <row r="46" spans="1:11" ht="21" customHeight="1">
      <c r="A46" s="15"/>
      <c r="B46" s="14"/>
      <c r="C46" s="18"/>
      <c r="D46" s="33"/>
      <c r="E46" s="19"/>
      <c r="F46" s="14"/>
      <c r="G46" s="14"/>
      <c r="H46" s="14"/>
      <c r="I46" s="18"/>
      <c r="J46" s="19"/>
      <c r="K46" s="14"/>
    </row>
    <row r="47" spans="1:11" ht="21" customHeight="1">
      <c r="A47" s="15"/>
      <c r="B47" s="14"/>
      <c r="C47" s="18"/>
      <c r="D47" s="33"/>
      <c r="E47" s="19"/>
      <c r="F47" s="14"/>
      <c r="G47" s="14"/>
      <c r="H47" s="14"/>
      <c r="I47" s="18"/>
      <c r="J47" s="19"/>
      <c r="K47" s="14"/>
    </row>
    <row r="48" spans="1:11" ht="21" customHeight="1">
      <c r="A48" s="15"/>
      <c r="B48" s="14"/>
      <c r="C48" s="18"/>
      <c r="D48" s="33"/>
      <c r="E48" s="19"/>
      <c r="F48" s="14"/>
      <c r="G48" s="14"/>
      <c r="H48" s="14"/>
      <c r="I48" s="18"/>
      <c r="J48" s="19"/>
      <c r="K48" s="14"/>
    </row>
    <row r="49" spans="1:11" ht="21" customHeight="1">
      <c r="A49" s="15"/>
      <c r="B49" s="14"/>
      <c r="C49" s="18"/>
      <c r="D49" s="33"/>
      <c r="E49" s="19"/>
      <c r="F49" s="14"/>
      <c r="G49" s="14"/>
      <c r="H49" s="14"/>
      <c r="I49" s="18"/>
      <c r="J49" s="19"/>
      <c r="K49" s="14"/>
    </row>
    <row r="50" spans="1:11" ht="21" customHeight="1">
      <c r="A50" s="15"/>
      <c r="B50" s="14"/>
      <c r="C50" s="18"/>
      <c r="D50" s="33"/>
      <c r="E50" s="19"/>
      <c r="F50" s="14"/>
      <c r="G50" s="14"/>
      <c r="H50" s="18"/>
      <c r="I50" s="18"/>
      <c r="J50" s="19"/>
      <c r="K50" s="14"/>
    </row>
    <row r="51" spans="1:11" ht="21" customHeight="1">
      <c r="A51" s="15"/>
      <c r="B51" s="14"/>
      <c r="C51" s="18"/>
      <c r="D51" s="33"/>
      <c r="E51" s="19"/>
      <c r="F51" s="14"/>
      <c r="G51" s="14"/>
      <c r="H51" s="14"/>
      <c r="I51" s="18"/>
      <c r="J51" s="19"/>
      <c r="K51" s="14"/>
    </row>
    <row r="52" spans="1:11" ht="21" customHeight="1">
      <c r="A52" s="15"/>
      <c r="B52" s="14"/>
      <c r="C52" s="18"/>
      <c r="D52" s="33"/>
      <c r="E52" s="19"/>
      <c r="F52" s="14"/>
      <c r="G52" s="14"/>
      <c r="H52" s="14"/>
      <c r="I52" s="18"/>
      <c r="J52" s="19"/>
      <c r="K52" s="14"/>
    </row>
    <row r="53" spans="1:11" ht="21" customHeight="1">
      <c r="A53" s="15"/>
      <c r="B53" s="14"/>
      <c r="C53" s="18"/>
      <c r="D53" s="33"/>
      <c r="E53" s="19"/>
      <c r="F53" s="14"/>
      <c r="G53" s="14"/>
      <c r="H53" s="14"/>
      <c r="I53" s="18"/>
      <c r="J53" s="19"/>
      <c r="K53" s="14"/>
    </row>
    <row r="54" spans="1:11" ht="21" customHeight="1">
      <c r="A54" s="15"/>
      <c r="B54" s="14"/>
      <c r="C54" s="18"/>
      <c r="D54" s="33"/>
      <c r="E54" s="19"/>
      <c r="F54" s="14"/>
      <c r="G54" s="14"/>
      <c r="H54" s="14"/>
      <c r="I54" s="18"/>
      <c r="J54" s="19"/>
      <c r="K54" s="14"/>
    </row>
    <row r="55" spans="1:10" ht="21" customHeight="1">
      <c r="A55" s="15"/>
      <c r="B55" s="14"/>
      <c r="C55" s="18"/>
      <c r="D55" s="33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A17:B17"/>
    <mergeCell ref="A18:B18"/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K5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5.00390625" style="1" customWidth="1"/>
    <col min="2" max="2" width="7.28125" style="24" customWidth="1"/>
    <col min="3" max="3" width="1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2" t="s">
        <v>20</v>
      </c>
      <c r="C1" s="52"/>
      <c r="D1" s="52"/>
      <c r="E1" s="52"/>
      <c r="F1" s="52"/>
      <c r="G1" s="52"/>
      <c r="H1" s="20"/>
      <c r="I1" s="20"/>
      <c r="J1" s="20"/>
    </row>
    <row r="2" spans="2:10" ht="21" customHeight="1">
      <c r="B2" s="51" t="s">
        <v>18</v>
      </c>
      <c r="C2" s="51"/>
      <c r="D2" s="51"/>
      <c r="E2" s="51"/>
      <c r="F2" s="51"/>
      <c r="G2" s="51"/>
      <c r="H2" s="42"/>
      <c r="I2" s="42"/>
      <c r="J2" s="42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50" t="s">
        <v>13</v>
      </c>
      <c r="G3" s="50"/>
      <c r="H3" s="15"/>
      <c r="I3" s="16"/>
      <c r="J3" s="17"/>
      <c r="K3" s="14"/>
    </row>
    <row r="4" spans="2:11" ht="21" customHeight="1">
      <c r="B4" s="7"/>
      <c r="C4" s="7"/>
      <c r="D4" s="8" t="s">
        <v>12</v>
      </c>
      <c r="E4" s="9" t="s">
        <v>5</v>
      </c>
      <c r="F4" s="38" t="s">
        <v>15</v>
      </c>
      <c r="G4" s="38" t="s">
        <v>14</v>
      </c>
      <c r="H4" s="15"/>
      <c r="I4" s="16"/>
      <c r="J4" s="17"/>
      <c r="K4" s="14"/>
    </row>
    <row r="5" spans="2:11" ht="21" customHeight="1">
      <c r="B5" s="26">
        <v>1</v>
      </c>
      <c r="C5" s="43">
        <v>21824</v>
      </c>
      <c r="D5" s="10">
        <v>16240000</v>
      </c>
      <c r="E5" s="10">
        <v>485187.22</v>
      </c>
      <c r="F5" s="39"/>
      <c r="G5" s="10"/>
      <c r="H5" s="21">
        <f>E5/D5*1000</f>
        <v>29.876060344827586</v>
      </c>
      <c r="I5" s="22"/>
      <c r="J5" s="23"/>
      <c r="K5" s="14"/>
    </row>
    <row r="6" spans="2:11" ht="21" customHeight="1">
      <c r="B6" s="26">
        <v>2</v>
      </c>
      <c r="C6" s="43">
        <v>21855</v>
      </c>
      <c r="D6" s="10">
        <v>15383000</v>
      </c>
      <c r="E6" s="10">
        <v>459511.5</v>
      </c>
      <c r="F6" s="39">
        <f>D6-D5</f>
        <v>-857000</v>
      </c>
      <c r="G6" s="10">
        <f>E6-E5</f>
        <v>-25675.719999999972</v>
      </c>
      <c r="H6" s="21">
        <f aca="true" t="shared" si="0" ref="H6:H16">E6/D6*1000</f>
        <v>29.87138399531951</v>
      </c>
      <c r="I6" s="22"/>
      <c r="J6" s="23"/>
      <c r="K6" s="14"/>
    </row>
    <row r="7" spans="2:11" ht="21" customHeight="1">
      <c r="B7" s="26">
        <v>3</v>
      </c>
      <c r="C7" s="43">
        <v>21885</v>
      </c>
      <c r="D7" s="10">
        <v>15017000</v>
      </c>
      <c r="E7" s="10">
        <v>448546.14</v>
      </c>
      <c r="F7" s="39">
        <f aca="true" t="shared" si="1" ref="F7:G16">D7-D6</f>
        <v>-366000</v>
      </c>
      <c r="G7" s="10">
        <f t="shared" si="1"/>
        <v>-10965.359999999986</v>
      </c>
      <c r="H7" s="21">
        <f t="shared" si="0"/>
        <v>29.869224212559104</v>
      </c>
      <c r="I7" s="22"/>
      <c r="J7" s="23"/>
      <c r="K7" s="14"/>
    </row>
    <row r="8" spans="2:11" ht="21" customHeight="1">
      <c r="B8" s="26">
        <v>4</v>
      </c>
      <c r="C8" s="43">
        <v>21916</v>
      </c>
      <c r="D8" s="10">
        <v>9709000</v>
      </c>
      <c r="E8" s="10">
        <v>289518.46</v>
      </c>
      <c r="F8" s="39">
        <f t="shared" si="1"/>
        <v>-5308000</v>
      </c>
      <c r="G8" s="10">
        <f t="shared" si="1"/>
        <v>-159027.68</v>
      </c>
      <c r="H8" s="21">
        <f t="shared" si="0"/>
        <v>29.819596250901228</v>
      </c>
      <c r="I8" s="22"/>
      <c r="J8" s="23"/>
      <c r="K8" s="14"/>
    </row>
    <row r="9" spans="2:11" ht="21" customHeight="1">
      <c r="B9" s="26">
        <v>5</v>
      </c>
      <c r="C9" s="43">
        <v>21947</v>
      </c>
      <c r="D9" s="10">
        <v>12213000</v>
      </c>
      <c r="E9" s="10">
        <v>364538.3</v>
      </c>
      <c r="F9" s="39">
        <f t="shared" si="1"/>
        <v>2504000</v>
      </c>
      <c r="G9" s="10">
        <f t="shared" si="1"/>
        <v>75019.83999999997</v>
      </c>
      <c r="H9" s="21">
        <f t="shared" si="0"/>
        <v>29.848382870711536</v>
      </c>
      <c r="I9" s="22"/>
      <c r="J9" s="23"/>
      <c r="K9" s="14"/>
    </row>
    <row r="10" spans="2:11" ht="21" customHeight="1">
      <c r="B10" s="26">
        <v>6</v>
      </c>
      <c r="C10" s="43">
        <v>21976</v>
      </c>
      <c r="D10" s="10">
        <v>13402000</v>
      </c>
      <c r="E10" s="10">
        <v>400160.74</v>
      </c>
      <c r="F10" s="39">
        <f t="shared" si="1"/>
        <v>1189000</v>
      </c>
      <c r="G10" s="10">
        <f t="shared" si="1"/>
        <v>35622.44</v>
      </c>
      <c r="H10" s="21">
        <f t="shared" si="0"/>
        <v>29.858285330547677</v>
      </c>
      <c r="I10" s="22"/>
      <c r="J10" s="23"/>
      <c r="K10" s="14"/>
    </row>
    <row r="11" spans="2:11" ht="21" customHeight="1">
      <c r="B11" s="26">
        <v>7</v>
      </c>
      <c r="C11" s="43">
        <v>22007</v>
      </c>
      <c r="D11" s="10">
        <v>15131000</v>
      </c>
      <c r="E11" s="10">
        <v>451961.58</v>
      </c>
      <c r="F11" s="39">
        <f t="shared" si="1"/>
        <v>1729000</v>
      </c>
      <c r="G11" s="10">
        <f t="shared" si="1"/>
        <v>51800.840000000026</v>
      </c>
      <c r="H11" s="21">
        <f t="shared" si="0"/>
        <v>29.869908135615624</v>
      </c>
      <c r="I11" s="22"/>
      <c r="J11" s="23"/>
      <c r="K11" s="14"/>
    </row>
    <row r="12" spans="2:11" ht="21" customHeight="1">
      <c r="B12" s="26">
        <v>8</v>
      </c>
      <c r="C12" s="43">
        <v>22037</v>
      </c>
      <c r="D12" s="10">
        <v>11538000</v>
      </c>
      <c r="E12" s="10">
        <v>344315.3</v>
      </c>
      <c r="F12" s="39">
        <f aca="true" t="shared" si="2" ref="F12:G14">D12-D11</f>
        <v>-3593000</v>
      </c>
      <c r="G12" s="10">
        <f t="shared" si="2"/>
        <v>-107646.28000000003</v>
      </c>
      <c r="H12" s="21">
        <f>E12/D12*1000</f>
        <v>29.84185300745363</v>
      </c>
      <c r="I12" s="22"/>
      <c r="J12" s="23"/>
      <c r="K12" s="14"/>
    </row>
    <row r="13" spans="2:11" ht="21" customHeight="1">
      <c r="B13" s="26">
        <v>9</v>
      </c>
      <c r="C13" s="43">
        <v>22068</v>
      </c>
      <c r="D13" s="10">
        <v>12953000</v>
      </c>
      <c r="E13" s="10">
        <v>386708.7</v>
      </c>
      <c r="F13" s="39">
        <f t="shared" si="2"/>
        <v>1415000</v>
      </c>
      <c r="G13" s="10">
        <f t="shared" si="2"/>
        <v>42393.40000000002</v>
      </c>
      <c r="H13" s="21">
        <f>E13/D13*1000</f>
        <v>29.85475951517023</v>
      </c>
      <c r="I13" s="22"/>
      <c r="J13" s="23"/>
      <c r="K13" s="14"/>
    </row>
    <row r="14" spans="2:11" ht="21" customHeight="1">
      <c r="B14" s="26">
        <v>10</v>
      </c>
      <c r="C14" s="43">
        <v>22098</v>
      </c>
      <c r="D14" s="10">
        <v>2480000</v>
      </c>
      <c r="E14" s="10">
        <v>73048.9</v>
      </c>
      <c r="F14" s="39">
        <f t="shared" si="2"/>
        <v>-10473000</v>
      </c>
      <c r="G14" s="10">
        <f t="shared" si="2"/>
        <v>-313659.80000000005</v>
      </c>
      <c r="H14" s="21">
        <f t="shared" si="0"/>
        <v>29.455201612903224</v>
      </c>
      <c r="I14" s="18"/>
      <c r="J14" s="19"/>
      <c r="K14" s="14"/>
    </row>
    <row r="15" spans="2:11" ht="21" customHeight="1">
      <c r="B15" s="26">
        <v>11</v>
      </c>
      <c r="C15" s="43">
        <v>22129</v>
      </c>
      <c r="D15" s="10">
        <v>5182000</v>
      </c>
      <c r="E15" s="10">
        <v>153889.54</v>
      </c>
      <c r="F15" s="39">
        <f t="shared" si="1"/>
        <v>2702000</v>
      </c>
      <c r="G15" s="10">
        <f t="shared" si="1"/>
        <v>80840.64000000001</v>
      </c>
      <c r="H15" s="21">
        <f t="shared" si="0"/>
        <v>29.696939405634893</v>
      </c>
      <c r="I15" s="18"/>
      <c r="J15" s="19"/>
      <c r="K15" s="14"/>
    </row>
    <row r="16" spans="2:11" ht="21" customHeight="1">
      <c r="B16" s="26">
        <v>12</v>
      </c>
      <c r="C16" s="43">
        <v>22160</v>
      </c>
      <c r="D16" s="10">
        <v>16361000</v>
      </c>
      <c r="E16" s="10">
        <v>488812.38</v>
      </c>
      <c r="F16" s="39">
        <f t="shared" si="1"/>
        <v>11179000</v>
      </c>
      <c r="G16" s="10">
        <f t="shared" si="1"/>
        <v>334922.83999999997</v>
      </c>
      <c r="H16" s="21">
        <f t="shared" si="0"/>
        <v>29.87668113196015</v>
      </c>
      <c r="I16" s="18">
        <f>29.88*E16</f>
        <v>14605713.9144</v>
      </c>
      <c r="J16" s="19"/>
      <c r="K16" s="14"/>
    </row>
    <row r="17" spans="2:11" ht="21" customHeight="1">
      <c r="B17" s="48" t="s">
        <v>8</v>
      </c>
      <c r="C17" s="49"/>
      <c r="D17" s="12">
        <f>SUM(D5:D16)</f>
        <v>145609000</v>
      </c>
      <c r="E17" s="12">
        <f>SUM(E5:E16)</f>
        <v>4346198.76</v>
      </c>
      <c r="F17" s="40">
        <f>SUM(F5:F16)</f>
        <v>121000</v>
      </c>
      <c r="G17" s="40">
        <f>SUM(G5:G16)</f>
        <v>3625.1599999999744</v>
      </c>
      <c r="H17" s="14"/>
      <c r="I17" s="18"/>
      <c r="J17" s="19"/>
      <c r="K17" s="14"/>
    </row>
    <row r="18" spans="2:11" ht="21" customHeight="1">
      <c r="B18" s="46" t="s">
        <v>9</v>
      </c>
      <c r="C18" s="47"/>
      <c r="D18" s="11">
        <f>AVERAGE(D5:D16)</f>
        <v>12134083.333333334</v>
      </c>
      <c r="E18" s="11">
        <f>AVERAGE(E5:E16)</f>
        <v>362183.23</v>
      </c>
      <c r="F18" s="41">
        <f>AVERAGE(F5:F16)</f>
        <v>11000</v>
      </c>
      <c r="G18" s="41">
        <f>AVERAGE(G5:G16)</f>
        <v>329.5599999999977</v>
      </c>
      <c r="H18" s="14"/>
      <c r="I18" s="18"/>
      <c r="J18" s="19"/>
      <c r="K18" s="14"/>
    </row>
    <row r="19" spans="2:11" s="13" customFormat="1" ht="21" customHeight="1">
      <c r="B19" s="25"/>
      <c r="C19" s="14"/>
      <c r="D19" s="18"/>
      <c r="E19" s="19"/>
      <c r="F19" s="14"/>
      <c r="G19" s="14"/>
      <c r="H19" s="14"/>
      <c r="I19" s="18"/>
      <c r="J19" s="19"/>
      <c r="K19" s="14"/>
    </row>
    <row r="20" spans="2:11" s="13" customFormat="1" ht="21" customHeight="1">
      <c r="B20" s="25"/>
      <c r="C20" s="14"/>
      <c r="D20" s="18"/>
      <c r="E20" s="19"/>
      <c r="F20" s="14"/>
      <c r="G20" s="14"/>
      <c r="H20" s="14"/>
      <c r="I20" s="18"/>
      <c r="J20" s="19"/>
      <c r="K20" s="14"/>
    </row>
    <row r="21" spans="2:11" s="13" customFormat="1" ht="21" customHeight="1">
      <c r="B21" s="25"/>
      <c r="C21" s="14"/>
      <c r="D21" s="18"/>
      <c r="E21" s="19"/>
      <c r="F21" s="14"/>
      <c r="G21" s="14"/>
      <c r="H21" s="14"/>
      <c r="I21" s="18"/>
      <c r="J21" s="19"/>
      <c r="K21" s="14"/>
    </row>
    <row r="22" spans="2:11" s="13" customFormat="1" ht="21" customHeight="1">
      <c r="B22" s="25"/>
      <c r="C22" s="14"/>
      <c r="D22" s="18"/>
      <c r="E22" s="19"/>
      <c r="F22" s="14"/>
      <c r="G22" s="14"/>
      <c r="H22" s="14"/>
      <c r="I22" s="18"/>
      <c r="J22" s="19"/>
      <c r="K22" s="14"/>
    </row>
    <row r="23" spans="2:11" s="13" customFormat="1" ht="21" customHeight="1">
      <c r="B23" s="25"/>
      <c r="C23" s="14"/>
      <c r="D23" s="18"/>
      <c r="E23" s="19"/>
      <c r="F23" s="14"/>
      <c r="G23" s="14"/>
      <c r="H23" s="14"/>
      <c r="I23" s="18"/>
      <c r="J23" s="19"/>
      <c r="K23" s="14"/>
    </row>
    <row r="24" spans="2:11" s="13" customFormat="1" ht="21" customHeight="1">
      <c r="B24" s="25"/>
      <c r="C24" s="14"/>
      <c r="D24" s="18"/>
      <c r="E24" s="19"/>
      <c r="F24" s="14"/>
      <c r="G24" s="14"/>
      <c r="H24" s="14"/>
      <c r="I24" s="18"/>
      <c r="J24" s="19"/>
      <c r="K24" s="14"/>
    </row>
    <row r="25" spans="2:11" s="13" customFormat="1" ht="21" customHeight="1">
      <c r="B25" s="25"/>
      <c r="C25" s="14"/>
      <c r="D25" s="18"/>
      <c r="E25" s="19"/>
      <c r="F25" s="14"/>
      <c r="G25" s="14"/>
      <c r="H25" s="14"/>
      <c r="I25" s="18"/>
      <c r="J25" s="19"/>
      <c r="K25" s="14"/>
    </row>
    <row r="26" spans="2:11" s="13" customFormat="1" ht="21" customHeight="1">
      <c r="B26" s="25"/>
      <c r="C26" s="14"/>
      <c r="D26" s="18"/>
      <c r="E26" s="19"/>
      <c r="F26" s="14"/>
      <c r="G26" s="14"/>
      <c r="H26" s="14"/>
      <c r="I26" s="18"/>
      <c r="J26" s="19"/>
      <c r="K26" s="14"/>
    </row>
    <row r="27" spans="2:11" s="13" customFormat="1" ht="21" customHeight="1">
      <c r="B27" s="25"/>
      <c r="C27" s="14"/>
      <c r="D27" s="18"/>
      <c r="E27" s="19"/>
      <c r="F27" s="14"/>
      <c r="G27" s="14"/>
      <c r="H27" s="14"/>
      <c r="I27" s="18"/>
      <c r="J27" s="19"/>
      <c r="K27" s="14"/>
    </row>
    <row r="28" spans="2:11" s="13" customFormat="1" ht="21" customHeight="1">
      <c r="B28" s="25"/>
      <c r="C28" s="14"/>
      <c r="D28" s="18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/>
    <row r="32" ht="21" customHeight="1"/>
    <row r="33" ht="21" customHeight="1"/>
    <row r="34" spans="2:10" ht="21" customHeight="1">
      <c r="B34" s="15"/>
      <c r="C34" s="27"/>
      <c r="D34" s="29"/>
      <c r="E34" s="27"/>
      <c r="F34" s="27"/>
      <c r="G34" s="27"/>
      <c r="H34" s="27"/>
      <c r="I34" s="27"/>
      <c r="J34" s="27"/>
    </row>
    <row r="35" spans="2:11" ht="21" customHeight="1">
      <c r="B35" s="15"/>
      <c r="C35" s="28"/>
      <c r="D35" s="30"/>
      <c r="E35" s="28"/>
      <c r="F35" s="14"/>
      <c r="G35" s="28"/>
      <c r="H35" s="28"/>
      <c r="I35" s="28"/>
      <c r="J35" s="28"/>
      <c r="K35" s="14"/>
    </row>
    <row r="36" spans="2:11" ht="21" customHeight="1">
      <c r="B36" s="15"/>
      <c r="C36" s="15"/>
      <c r="D36" s="16"/>
      <c r="E36" s="17"/>
      <c r="F36" s="14"/>
      <c r="G36" s="15"/>
      <c r="H36" s="15"/>
      <c r="I36" s="16"/>
      <c r="J36" s="17"/>
      <c r="K36" s="14"/>
    </row>
    <row r="37" spans="2:11" ht="21" customHeight="1">
      <c r="B37" s="15"/>
      <c r="C37" s="15"/>
      <c r="D37" s="16"/>
      <c r="E37" s="17"/>
      <c r="F37" s="14"/>
      <c r="G37" s="15"/>
      <c r="H37" s="15"/>
      <c r="I37" s="16"/>
      <c r="J37" s="17"/>
      <c r="K37" s="14"/>
    </row>
    <row r="38" spans="2:11" ht="21" customHeight="1">
      <c r="B38" s="15"/>
      <c r="C38" s="14"/>
      <c r="D38" s="18"/>
      <c r="E38" s="19"/>
      <c r="F38" s="14"/>
      <c r="G38" s="14"/>
      <c r="H38" s="14"/>
      <c r="I38" s="18"/>
      <c r="J38" s="19"/>
      <c r="K38" s="14"/>
    </row>
    <row r="39" spans="2:11" ht="21" customHeight="1">
      <c r="B39" s="15"/>
      <c r="C39" s="14"/>
      <c r="D39" s="18"/>
      <c r="E39" s="19"/>
      <c r="F39" s="14"/>
      <c r="G39" s="14"/>
      <c r="H39" s="14"/>
      <c r="I39" s="18"/>
      <c r="J39" s="19"/>
      <c r="K39" s="14"/>
    </row>
    <row r="40" spans="2:11" ht="21" customHeight="1">
      <c r="B40" s="15"/>
      <c r="C40" s="14"/>
      <c r="D40" s="18"/>
      <c r="E40" s="19"/>
      <c r="F40" s="14"/>
      <c r="G40" s="14"/>
      <c r="H40" s="14"/>
      <c r="I40" s="18"/>
      <c r="J40" s="19"/>
      <c r="K40" s="14"/>
    </row>
    <row r="41" spans="2:11" ht="21" customHeight="1">
      <c r="B41" s="15"/>
      <c r="C41" s="14"/>
      <c r="D41" s="18"/>
      <c r="E41" s="19"/>
      <c r="F41" s="14"/>
      <c r="G41" s="14"/>
      <c r="H41" s="14"/>
      <c r="I41" s="18"/>
      <c r="J41" s="19"/>
      <c r="K41" s="14"/>
    </row>
    <row r="42" spans="2:11" ht="21" customHeight="1">
      <c r="B42" s="15"/>
      <c r="C42" s="14"/>
      <c r="D42" s="18"/>
      <c r="E42" s="19"/>
      <c r="F42" s="14"/>
      <c r="G42" s="14"/>
      <c r="H42" s="14"/>
      <c r="I42" s="18"/>
      <c r="J42" s="19"/>
      <c r="K42" s="14"/>
    </row>
    <row r="43" spans="2:11" ht="21" customHeight="1">
      <c r="B43" s="15"/>
      <c r="C43" s="14"/>
      <c r="D43" s="18"/>
      <c r="E43" s="19"/>
      <c r="F43" s="14"/>
      <c r="G43" s="14"/>
      <c r="H43" s="14"/>
      <c r="I43" s="18"/>
      <c r="J43" s="19"/>
      <c r="K43" s="14"/>
    </row>
    <row r="44" spans="2:11" ht="21" customHeight="1">
      <c r="B44" s="15"/>
      <c r="C44" s="14"/>
      <c r="D44" s="18"/>
      <c r="E44" s="19"/>
      <c r="F44" s="14"/>
      <c r="G44" s="14"/>
      <c r="H44" s="14"/>
      <c r="I44" s="18"/>
      <c r="J44" s="19"/>
      <c r="K44" s="14"/>
    </row>
    <row r="45" spans="2:11" ht="21" customHeight="1">
      <c r="B45" s="15"/>
      <c r="C45" s="14"/>
      <c r="D45" s="18"/>
      <c r="E45" s="19"/>
      <c r="F45" s="14"/>
      <c r="G45" s="14"/>
      <c r="H45" s="14"/>
      <c r="I45" s="18"/>
      <c r="J45" s="19"/>
      <c r="K45" s="14"/>
    </row>
    <row r="46" spans="2:11" ht="21" customHeight="1">
      <c r="B46" s="15"/>
      <c r="C46" s="14"/>
      <c r="D46" s="18"/>
      <c r="E46" s="19"/>
      <c r="F46" s="14"/>
      <c r="G46" s="14"/>
      <c r="H46" s="14"/>
      <c r="I46" s="18"/>
      <c r="J46" s="19"/>
      <c r="K46" s="14"/>
    </row>
    <row r="47" spans="2:11" ht="21" customHeight="1">
      <c r="B47" s="15"/>
      <c r="C47" s="14"/>
      <c r="D47" s="18"/>
      <c r="E47" s="19"/>
      <c r="F47" s="14"/>
      <c r="G47" s="14"/>
      <c r="H47" s="14"/>
      <c r="I47" s="18"/>
      <c r="J47" s="19"/>
      <c r="K47" s="14"/>
    </row>
    <row r="48" spans="2:11" ht="21" customHeight="1">
      <c r="B48" s="15"/>
      <c r="C48" s="14"/>
      <c r="D48" s="18"/>
      <c r="E48" s="19"/>
      <c r="F48" s="14"/>
      <c r="G48" s="14"/>
      <c r="H48" s="14"/>
      <c r="I48" s="18"/>
      <c r="J48" s="19"/>
      <c r="K48" s="14"/>
    </row>
    <row r="49" spans="2:11" ht="21" customHeight="1">
      <c r="B49" s="15"/>
      <c r="C49" s="14"/>
      <c r="D49" s="18"/>
      <c r="E49" s="19"/>
      <c r="F49" s="14"/>
      <c r="G49" s="14"/>
      <c r="H49" s="14"/>
      <c r="I49" s="18"/>
      <c r="J49" s="19"/>
      <c r="K49" s="14"/>
    </row>
    <row r="50" spans="2:11" ht="21" customHeight="1">
      <c r="B50" s="15"/>
      <c r="C50" s="14"/>
      <c r="D50" s="18"/>
      <c r="E50" s="19"/>
      <c r="F50" s="14"/>
      <c r="G50" s="14"/>
      <c r="H50" s="18"/>
      <c r="I50" s="18"/>
      <c r="J50" s="19"/>
      <c r="K50" s="14"/>
    </row>
    <row r="51" spans="2:11" ht="21" customHeight="1">
      <c r="B51" s="15"/>
      <c r="C51" s="14"/>
      <c r="D51" s="18"/>
      <c r="E51" s="19"/>
      <c r="F51" s="14"/>
      <c r="G51" s="14"/>
      <c r="H51" s="14"/>
      <c r="I51" s="18"/>
      <c r="J51" s="19"/>
      <c r="K51" s="14"/>
    </row>
    <row r="52" spans="2:11" ht="21" customHeight="1">
      <c r="B52" s="15"/>
      <c r="C52" s="14"/>
      <c r="D52" s="18"/>
      <c r="E52" s="19"/>
      <c r="F52" s="14"/>
      <c r="G52" s="14"/>
      <c r="H52" s="14"/>
      <c r="I52" s="18"/>
      <c r="J52" s="19"/>
      <c r="K52" s="14"/>
    </row>
    <row r="53" spans="2:11" ht="21" customHeight="1">
      <c r="B53" s="15"/>
      <c r="C53" s="14"/>
      <c r="D53" s="18"/>
      <c r="E53" s="19"/>
      <c r="F53" s="14"/>
      <c r="G53" s="14"/>
      <c r="H53" s="14"/>
      <c r="I53" s="18"/>
      <c r="J53" s="19"/>
      <c r="K53" s="14"/>
    </row>
    <row r="54" spans="2:11" ht="21" customHeight="1">
      <c r="B54" s="15"/>
      <c r="C54" s="14"/>
      <c r="D54" s="18"/>
      <c r="E54" s="19"/>
      <c r="F54" s="14"/>
      <c r="G54" s="14"/>
      <c r="H54" s="14"/>
      <c r="I54" s="18"/>
      <c r="J54" s="19"/>
      <c r="K54" s="14"/>
    </row>
    <row r="55" spans="2:10" ht="21" customHeight="1">
      <c r="B55" s="15"/>
      <c r="C55" s="14"/>
      <c r="D55" s="18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B17:C17"/>
    <mergeCell ref="B18:C18"/>
    <mergeCell ref="B1:G1"/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4">
      <selection activeCell="E7" sqref="E7"/>
    </sheetView>
  </sheetViews>
  <sheetFormatPr defaultColWidth="9.140625" defaultRowHeight="12.75"/>
  <cols>
    <col min="1" max="1" width="7.28125" style="24" customWidth="1"/>
    <col min="2" max="2" width="10.7109375" style="1" customWidth="1"/>
    <col min="3" max="3" width="16.7109375" style="2" customWidth="1"/>
    <col min="4" max="4" width="16.7109375" style="34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2" t="s">
        <v>19</v>
      </c>
      <c r="B1" s="52"/>
      <c r="C1" s="52"/>
      <c r="D1" s="52"/>
      <c r="E1" s="52"/>
      <c r="F1" s="52"/>
      <c r="G1" s="52"/>
      <c r="H1" s="20"/>
      <c r="I1" s="20"/>
      <c r="J1" s="20"/>
    </row>
    <row r="2" spans="1:10" ht="21" customHeight="1">
      <c r="A2" s="51" t="s">
        <v>16</v>
      </c>
      <c r="B2" s="51"/>
      <c r="C2" s="51"/>
      <c r="D2" s="51"/>
      <c r="E2" s="51"/>
      <c r="F2" s="51"/>
      <c r="G2" s="51"/>
      <c r="H2" s="42"/>
      <c r="I2" s="42"/>
      <c r="J2" s="42"/>
    </row>
    <row r="3" spans="1:11" ht="21" customHeight="1">
      <c r="A3" s="4" t="s">
        <v>10</v>
      </c>
      <c r="B3" s="4" t="s">
        <v>0</v>
      </c>
      <c r="C3" s="5" t="s">
        <v>1</v>
      </c>
      <c r="D3" s="31" t="s">
        <v>2</v>
      </c>
      <c r="E3" s="6" t="s">
        <v>6</v>
      </c>
      <c r="F3" s="50" t="s">
        <v>13</v>
      </c>
      <c r="G3" s="50"/>
      <c r="H3" s="21"/>
      <c r="I3" s="16"/>
      <c r="J3" s="17"/>
      <c r="K3" s="14"/>
    </row>
    <row r="4" spans="1:11" ht="21" customHeight="1">
      <c r="A4" s="7"/>
      <c r="B4" s="7"/>
      <c r="C4" s="8" t="s">
        <v>4</v>
      </c>
      <c r="D4" s="32" t="s">
        <v>3</v>
      </c>
      <c r="E4" s="9" t="s">
        <v>5</v>
      </c>
      <c r="F4" s="38" t="s">
        <v>15</v>
      </c>
      <c r="G4" s="38" t="s">
        <v>14</v>
      </c>
      <c r="H4" s="21"/>
      <c r="I4" s="16"/>
      <c r="J4" s="17"/>
      <c r="K4" s="14"/>
    </row>
    <row r="5" spans="1:11" ht="21" customHeight="1">
      <c r="A5" s="26">
        <v>1</v>
      </c>
      <c r="B5" s="43">
        <v>21824</v>
      </c>
      <c r="C5" s="10">
        <f>'ไฟฟ้ามิเตอร์ 1'!C5+'ไฟฟ้ามิเตอร์ 2'!C5</f>
        <v>6228</v>
      </c>
      <c r="D5" s="10">
        <f>'ไฟฟ้ามิเตอร์ 1'!D5+'ไฟฟ้ามิเตอร์ 2'!D5</f>
        <v>830800</v>
      </c>
      <c r="E5" s="10">
        <f>'ไฟฟ้ามิเตอร์ 1'!E5+'ไฟฟ้ามิเตอร์ 2'!E5</f>
        <v>2998736.66</v>
      </c>
      <c r="F5" s="39">
        <v>0</v>
      </c>
      <c r="G5" s="10">
        <v>0</v>
      </c>
      <c r="H5" s="21"/>
      <c r="I5" s="22" t="s">
        <v>7</v>
      </c>
      <c r="J5" s="23"/>
      <c r="K5" s="14"/>
    </row>
    <row r="6" spans="1:11" ht="21" customHeight="1">
      <c r="A6" s="26">
        <v>2</v>
      </c>
      <c r="B6" s="43">
        <v>21855</v>
      </c>
      <c r="C6" s="10">
        <f>'ไฟฟ้ามิเตอร์ 1'!C6+'ไฟฟ้ามิเตอร์ 2'!C6</f>
        <v>6288</v>
      </c>
      <c r="D6" s="10">
        <f>'ไฟฟ้ามิเตอร์ 1'!D6+'ไฟฟ้ามิเตอร์ 2'!D6</f>
        <v>836120</v>
      </c>
      <c r="E6" s="10">
        <f>'ไฟฟ้ามิเตอร์ 1'!E6+'ไฟฟ้ามิเตอร์ 2'!E6</f>
        <v>3118460.24</v>
      </c>
      <c r="F6" s="39">
        <f aca="true" t="shared" si="0" ref="F6:G8">D6-D5</f>
        <v>5320</v>
      </c>
      <c r="G6" s="10">
        <f t="shared" si="0"/>
        <v>119723.58000000007</v>
      </c>
      <c r="H6" s="21" t="s">
        <v>7</v>
      </c>
      <c r="I6" s="22"/>
      <c r="J6" s="23"/>
      <c r="K6" s="14"/>
    </row>
    <row r="7" spans="1:11" ht="21" customHeight="1">
      <c r="A7" s="26">
        <v>3</v>
      </c>
      <c r="B7" s="43">
        <v>21885</v>
      </c>
      <c r="C7" s="10">
        <f>'ไฟฟ้ามิเตอร์ 1'!C7+'ไฟฟ้ามิเตอร์ 2'!C7</f>
        <v>5328</v>
      </c>
      <c r="D7" s="10">
        <f>'ไฟฟ้ามิเตอร์ 1'!D7+'ไฟฟ้ามิเตอร์ 2'!D7</f>
        <v>622120</v>
      </c>
      <c r="E7" s="10">
        <f>'ไฟฟ้ามิเตอร์ 1'!E7+'ไฟฟ้ามิเตอร์ 2'!E7</f>
        <v>2328391.74</v>
      </c>
      <c r="F7" s="39">
        <f t="shared" si="0"/>
        <v>-214000</v>
      </c>
      <c r="G7" s="10">
        <f t="shared" si="0"/>
        <v>-790068.5</v>
      </c>
      <c r="H7" s="21"/>
      <c r="I7" s="22"/>
      <c r="J7" s="23"/>
      <c r="K7" s="14"/>
    </row>
    <row r="8" spans="1:11" ht="21" customHeight="1">
      <c r="A8" s="26">
        <v>4</v>
      </c>
      <c r="B8" s="43">
        <v>21916</v>
      </c>
      <c r="C8" s="10">
        <f>'ไฟฟ้ามิเตอร์ 1'!C8+'ไฟฟ้ามิเตอร์ 2'!C8</f>
        <v>5388</v>
      </c>
      <c r="D8" s="10">
        <f>'ไฟฟ้ามิเตอร์ 1'!D8+'ไฟฟ้ามิเตอร์ 2'!D8</f>
        <v>548680</v>
      </c>
      <c r="E8" s="10">
        <f>'ไฟฟ้ามิเตอร์ 1'!E8+'ไฟฟ้ามิเตอร์ 2'!E8</f>
        <v>2061569.69</v>
      </c>
      <c r="F8" s="39">
        <f t="shared" si="0"/>
        <v>-73440</v>
      </c>
      <c r="G8" s="10">
        <f t="shared" si="0"/>
        <v>-266822.0500000003</v>
      </c>
      <c r="H8" s="21" t="s">
        <v>7</v>
      </c>
      <c r="I8" s="22"/>
      <c r="J8" s="23"/>
      <c r="K8" s="14"/>
    </row>
    <row r="9" spans="1:11" ht="21" customHeight="1">
      <c r="A9" s="26">
        <v>5</v>
      </c>
      <c r="B9" s="43">
        <v>21947</v>
      </c>
      <c r="C9" s="10">
        <f>'ไฟฟ้ามิเตอร์ 1'!C9+'ไฟฟ้ามิเตอร์ 2'!C9</f>
        <v>6040</v>
      </c>
      <c r="D9" s="10">
        <f>'ไฟฟ้ามิเตอร์ 1'!D9+'ไฟฟ้ามิเตอร์ 2'!D9</f>
        <v>710280</v>
      </c>
      <c r="E9" s="10">
        <f>'ไฟฟ้ามิเตอร์ 1'!E9+'ไฟฟ้ามิเตอร์ 2'!E9</f>
        <v>2655395.87</v>
      </c>
      <c r="F9" s="39">
        <f aca="true" t="shared" si="1" ref="F9:G16">D9-D8</f>
        <v>161600</v>
      </c>
      <c r="G9" s="10">
        <f t="shared" si="1"/>
        <v>593826.1800000002</v>
      </c>
      <c r="H9" s="21" t="s">
        <v>7</v>
      </c>
      <c r="I9" s="22"/>
      <c r="J9" s="23"/>
      <c r="K9" s="14"/>
    </row>
    <row r="10" spans="1:11" ht="21" customHeight="1">
      <c r="A10" s="26">
        <v>6</v>
      </c>
      <c r="B10" s="43">
        <v>21976</v>
      </c>
      <c r="C10" s="10">
        <f>'ไฟฟ้ามิเตอร์ 1'!C10+'ไฟฟ้ามิเตอร์ 2'!C10</f>
        <v>6828</v>
      </c>
      <c r="D10" s="10">
        <f>'ไฟฟ้ามิเตอร์ 1'!D10+'ไฟฟ้ามิเตอร์ 2'!D10</f>
        <v>926720</v>
      </c>
      <c r="E10" s="10">
        <f>'ไฟฟ้ามิเตอร์ 1'!E10+'ไฟฟ้ามิเตอร์ 2'!E10</f>
        <v>3372254.73</v>
      </c>
      <c r="F10" s="39">
        <f t="shared" si="1"/>
        <v>216440</v>
      </c>
      <c r="G10" s="10">
        <f t="shared" si="1"/>
        <v>716858.8599999999</v>
      </c>
      <c r="H10" s="21"/>
      <c r="I10" s="22"/>
      <c r="J10" s="23"/>
      <c r="K10" s="14"/>
    </row>
    <row r="11" spans="1:11" ht="21" customHeight="1">
      <c r="A11" s="26">
        <v>7</v>
      </c>
      <c r="B11" s="43">
        <v>22007</v>
      </c>
      <c r="C11" s="10">
        <f>'ไฟฟ้ามิเตอร์ 1'!C11+'ไฟฟ้ามิเตอร์ 2'!C11</f>
        <v>7672</v>
      </c>
      <c r="D11" s="10">
        <f>'ไฟฟ้ามิเตอร์ 1'!D11+'ไฟฟ้ามิเตอร์ 2'!D11</f>
        <v>772680</v>
      </c>
      <c r="E11" s="10">
        <f>'ไฟฟ้ามิเตอร์ 1'!E11+'ไฟฟ้ามิเตอร์ 2'!E11</f>
        <v>2818353.0999999996</v>
      </c>
      <c r="F11" s="39">
        <f t="shared" si="1"/>
        <v>-154040</v>
      </c>
      <c r="G11" s="10">
        <f t="shared" si="1"/>
        <v>-553901.6300000004</v>
      </c>
      <c r="H11" s="21"/>
      <c r="I11" s="22"/>
      <c r="J11" s="23"/>
      <c r="K11" s="14"/>
    </row>
    <row r="12" spans="1:11" ht="21" customHeight="1">
      <c r="A12" s="26">
        <v>8</v>
      </c>
      <c r="B12" s="43">
        <v>22037</v>
      </c>
      <c r="C12" s="10">
        <f>'ไฟฟ้ามิเตอร์ 1'!C12+'ไฟฟ้ามิเตอร์ 2'!C12</f>
        <v>7440</v>
      </c>
      <c r="D12" s="10">
        <f>'ไฟฟ้ามิเตอร์ 1'!D12+'ไฟฟ้ามิเตอร์ 2'!D12</f>
        <v>894920</v>
      </c>
      <c r="E12" s="10">
        <f>'ไฟฟ้ามิเตอร์ 1'!E12+'ไฟฟ้ามิเตอร์ 2'!E12</f>
        <v>3303196.09</v>
      </c>
      <c r="F12" s="39">
        <f t="shared" si="1"/>
        <v>122240</v>
      </c>
      <c r="G12" s="10">
        <f t="shared" si="1"/>
        <v>484842.9900000002</v>
      </c>
      <c r="H12" s="21"/>
      <c r="I12" s="22"/>
      <c r="J12" s="23"/>
      <c r="K12" s="14"/>
    </row>
    <row r="13" spans="1:11" ht="21" customHeight="1">
      <c r="A13" s="26">
        <v>9</v>
      </c>
      <c r="B13" s="43">
        <v>22068</v>
      </c>
      <c r="C13" s="10">
        <f>'ไฟฟ้ามิเตอร์ 1'!C13+'ไฟฟ้ามิเตอร์ 2'!C13</f>
        <v>4000</v>
      </c>
      <c r="D13" s="10">
        <f>'ไฟฟ้ามิเตอร์ 1'!D13+'ไฟฟ้ามิเตอร์ 2'!D13</f>
        <v>477680</v>
      </c>
      <c r="E13" s="10">
        <f>'ไฟฟ้ามิเตอร์ 1'!E13+'ไฟฟ้ามิเตอร์ 2'!E13</f>
        <v>1883637</v>
      </c>
      <c r="F13" s="39">
        <f t="shared" si="1"/>
        <v>-417240</v>
      </c>
      <c r="G13" s="10">
        <f t="shared" si="1"/>
        <v>-1419559.0899999999</v>
      </c>
      <c r="H13" s="21"/>
      <c r="I13" s="22"/>
      <c r="J13" s="23"/>
      <c r="K13" s="14"/>
    </row>
    <row r="14" spans="1:11" ht="21" customHeight="1">
      <c r="A14" s="26">
        <v>10</v>
      </c>
      <c r="B14" s="43">
        <v>22098</v>
      </c>
      <c r="C14" s="10">
        <f>'ไฟฟ้ามิเตอร์ 1'!C14+'ไฟฟ้ามิเตอร์ 2'!C14</f>
        <v>6404</v>
      </c>
      <c r="D14" s="10">
        <f>'ไฟฟ้ามิเตอร์ 1'!D14+'ไฟฟ้ามิเตอร์ 2'!D14</f>
        <v>571880</v>
      </c>
      <c r="E14" s="10">
        <f>'ไฟฟ้ามิเตอร์ 1'!E14+'ไฟฟ้ามิเตอร์ 2'!E14</f>
        <v>2241294.58</v>
      </c>
      <c r="F14" s="39">
        <f t="shared" si="1"/>
        <v>94200</v>
      </c>
      <c r="G14" s="10">
        <f t="shared" si="1"/>
        <v>357657.5800000001</v>
      </c>
      <c r="H14" s="21"/>
      <c r="I14" s="18"/>
      <c r="J14" s="19"/>
      <c r="K14" s="14"/>
    </row>
    <row r="15" spans="1:11" ht="21" customHeight="1">
      <c r="A15" s="26">
        <v>11</v>
      </c>
      <c r="B15" s="43">
        <v>22129</v>
      </c>
      <c r="C15" s="10">
        <f>'ไฟฟ้ามิเตอร์ 1'!C15+'ไฟฟ้ามิเตอร์ 2'!C15</f>
        <v>7488</v>
      </c>
      <c r="D15" s="10">
        <f>'ไฟฟ้ามิเตอร์ 1'!D15+'ไฟฟ้ามิเตอร์ 2'!D15</f>
        <v>938440</v>
      </c>
      <c r="E15" s="10">
        <f>'ไฟฟ้ามิเตอร์ 1'!E15+'ไฟฟ้ามิเตอร์ 2'!E15</f>
        <v>3605723.92</v>
      </c>
      <c r="F15" s="39">
        <f t="shared" si="1"/>
        <v>366560</v>
      </c>
      <c r="G15" s="10">
        <f t="shared" si="1"/>
        <v>1364429.3399999999</v>
      </c>
      <c r="H15" s="14"/>
      <c r="I15" s="18"/>
      <c r="J15" s="19"/>
      <c r="K15" s="14"/>
    </row>
    <row r="16" spans="1:11" ht="21" customHeight="1">
      <c r="A16" s="26">
        <v>12</v>
      </c>
      <c r="B16" s="43">
        <v>22160</v>
      </c>
      <c r="C16" s="10">
        <f>'ไฟฟ้ามิเตอร์ 1'!C16+'ไฟฟ้ามิเตอร์ 2'!C16</f>
        <v>6832</v>
      </c>
      <c r="D16" s="10">
        <f>'ไฟฟ้ามิเตอร์ 1'!D16+'ไฟฟ้ามิเตอร์ 2'!D16</f>
        <v>903480</v>
      </c>
      <c r="E16" s="10">
        <f>'ไฟฟ้ามิเตอร์ 1'!E16+'ไฟฟ้ามิเตอร์ 2'!E16</f>
        <v>3468349.7199999997</v>
      </c>
      <c r="F16" s="39">
        <f t="shared" si="1"/>
        <v>-34960</v>
      </c>
      <c r="G16" s="10">
        <f t="shared" si="1"/>
        <v>-137374.2000000002</v>
      </c>
      <c r="H16" s="14"/>
      <c r="I16" s="18"/>
      <c r="J16" s="19"/>
      <c r="K16" s="14"/>
    </row>
    <row r="17" spans="1:11" ht="21" customHeight="1">
      <c r="A17" s="48" t="s">
        <v>8</v>
      </c>
      <c r="B17" s="49"/>
      <c r="C17" s="12">
        <f>SUM(C5:C16)</f>
        <v>75936</v>
      </c>
      <c r="D17" s="12">
        <f>SUM(D5:D16)</f>
        <v>9033800</v>
      </c>
      <c r="E17" s="12">
        <f>SUM(E5:E16)</f>
        <v>33855363.34</v>
      </c>
      <c r="F17" s="40">
        <f>SUM(F5:F16)</f>
        <v>72680</v>
      </c>
      <c r="G17" s="40">
        <f>SUM(G5:G16)</f>
        <v>469613.0599999996</v>
      </c>
      <c r="H17" s="14"/>
      <c r="I17" s="18"/>
      <c r="J17" s="19"/>
      <c r="K17" s="14"/>
    </row>
    <row r="18" spans="1:11" ht="21" customHeight="1">
      <c r="A18" s="46" t="s">
        <v>9</v>
      </c>
      <c r="B18" s="47"/>
      <c r="C18" s="11">
        <f>AVERAGE(C5:C16)</f>
        <v>6328</v>
      </c>
      <c r="D18" s="11">
        <f>AVERAGE(D5:D16)</f>
        <v>752816.6666666666</v>
      </c>
      <c r="E18" s="11">
        <f>AVERAGE(E5:E16)</f>
        <v>2821280.278333334</v>
      </c>
      <c r="F18" s="41">
        <f>AVERAGE(F5:F16)</f>
        <v>6056.666666666667</v>
      </c>
      <c r="G18" s="41">
        <f>AVERAGE(G5:G16)</f>
        <v>39134.42166666663</v>
      </c>
      <c r="H18" s="14"/>
      <c r="I18" s="18"/>
      <c r="J18" s="19"/>
      <c r="K18" s="14"/>
    </row>
    <row r="19" spans="1:11" s="13" customFormat="1" ht="21" customHeight="1">
      <c r="A19" s="25"/>
      <c r="B19" s="14"/>
      <c r="C19" s="18"/>
      <c r="D19" s="33"/>
      <c r="E19" s="19"/>
      <c r="F19" s="14"/>
      <c r="H19" s="14"/>
      <c r="I19" s="18"/>
      <c r="J19" s="19"/>
      <c r="K19" s="14"/>
    </row>
    <row r="20" spans="1:11" s="13" customFormat="1" ht="21" customHeight="1">
      <c r="A20" s="25"/>
      <c r="B20" s="14"/>
      <c r="C20" s="18"/>
      <c r="D20" s="33"/>
      <c r="E20" s="19"/>
      <c r="F20" s="14"/>
      <c r="G20" s="14"/>
      <c r="H20" s="14"/>
      <c r="I20" s="18"/>
      <c r="J20" s="19"/>
      <c r="K20" s="14"/>
    </row>
    <row r="21" spans="1:11" s="13" customFormat="1" ht="21" customHeight="1">
      <c r="A21" s="25"/>
      <c r="B21" s="14"/>
      <c r="C21" s="18"/>
      <c r="D21" s="33"/>
      <c r="E21" s="19"/>
      <c r="F21" s="14"/>
      <c r="G21" s="14"/>
      <c r="H21" s="14"/>
      <c r="I21" s="18"/>
      <c r="J21" s="19"/>
      <c r="K21" s="14"/>
    </row>
    <row r="22" spans="1:11" s="13" customFormat="1" ht="21" customHeight="1">
      <c r="A22" s="25"/>
      <c r="B22" s="14"/>
      <c r="C22" s="18"/>
      <c r="D22" s="33"/>
      <c r="E22" s="19"/>
      <c r="F22" s="14"/>
      <c r="G22" s="14"/>
      <c r="H22" s="14"/>
      <c r="I22" s="18"/>
      <c r="J22" s="19"/>
      <c r="K22" s="14"/>
    </row>
    <row r="23" spans="1:11" s="13" customFormat="1" ht="21" customHeight="1">
      <c r="A23" s="25"/>
      <c r="B23" s="14"/>
      <c r="C23" s="18"/>
      <c r="D23" s="33"/>
      <c r="E23" s="19"/>
      <c r="F23" s="14" t="s">
        <v>7</v>
      </c>
      <c r="G23" s="14"/>
      <c r="H23" s="14"/>
      <c r="I23" s="18"/>
      <c r="J23" s="19"/>
      <c r="K23" s="14"/>
    </row>
    <row r="24" spans="1:11" s="13" customFormat="1" ht="21" customHeight="1">
      <c r="A24" s="25"/>
      <c r="B24" s="14"/>
      <c r="C24" s="18"/>
      <c r="D24" s="33"/>
      <c r="E24" s="19"/>
      <c r="F24" s="14"/>
      <c r="G24" s="14"/>
      <c r="H24" s="14"/>
      <c r="I24" s="18"/>
      <c r="J24" s="19"/>
      <c r="K24" s="14"/>
    </row>
    <row r="25" spans="1:11" s="13" customFormat="1" ht="21" customHeight="1">
      <c r="A25" s="25"/>
      <c r="B25" s="14"/>
      <c r="C25" s="18"/>
      <c r="D25" s="33"/>
      <c r="E25" s="19"/>
      <c r="F25" s="14"/>
      <c r="G25" s="14"/>
      <c r="H25" s="14"/>
      <c r="I25" s="18"/>
      <c r="J25" s="19"/>
      <c r="K25" s="14"/>
    </row>
    <row r="26" spans="1:11" s="13" customFormat="1" ht="21" customHeight="1">
      <c r="A26" s="25"/>
      <c r="B26" s="14"/>
      <c r="C26" s="18"/>
      <c r="D26" s="33"/>
      <c r="E26" s="19"/>
      <c r="F26" s="14"/>
      <c r="G26" s="14"/>
      <c r="H26" s="14"/>
      <c r="I26" s="18"/>
      <c r="J26" s="19"/>
      <c r="K26" s="14"/>
    </row>
    <row r="27" spans="1:11" s="13" customFormat="1" ht="21" customHeight="1">
      <c r="A27" s="25"/>
      <c r="B27" s="14"/>
      <c r="C27" s="18"/>
      <c r="D27" s="33"/>
      <c r="E27" s="19"/>
      <c r="F27" s="14"/>
      <c r="G27" s="14"/>
      <c r="H27" s="14"/>
      <c r="I27" s="18"/>
      <c r="J27" s="19"/>
      <c r="K27" s="14"/>
    </row>
    <row r="28" spans="1:11" s="13" customFormat="1" ht="21" customHeight="1">
      <c r="A28" s="25"/>
      <c r="B28" s="14"/>
      <c r="C28" s="18"/>
      <c r="D28" s="33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>
      <c r="D31" s="34" t="s">
        <v>7</v>
      </c>
    </row>
    <row r="32" ht="21" customHeight="1"/>
    <row r="33" ht="21" customHeight="1"/>
    <row r="34" spans="1:10" ht="21" customHeight="1">
      <c r="A34" s="15"/>
      <c r="B34" s="27"/>
      <c r="C34" s="29"/>
      <c r="D34" s="35"/>
      <c r="E34" s="27"/>
      <c r="F34" s="27"/>
      <c r="G34" s="27"/>
      <c r="H34" s="27"/>
      <c r="I34" s="27"/>
      <c r="J34" s="27"/>
    </row>
    <row r="35" spans="1:11" ht="21" customHeight="1">
      <c r="A35" s="15"/>
      <c r="B35" s="28"/>
      <c r="C35" s="30"/>
      <c r="D35" s="36"/>
      <c r="E35" s="28"/>
      <c r="F35" s="14"/>
      <c r="G35" s="28"/>
      <c r="H35" s="28"/>
      <c r="I35" s="28"/>
      <c r="J35" s="28"/>
      <c r="K35" s="14"/>
    </row>
    <row r="36" spans="1:11" ht="21" customHeight="1">
      <c r="A36" s="15"/>
      <c r="B36" s="15"/>
      <c r="C36" s="16"/>
      <c r="D36" s="37"/>
      <c r="E36" s="17"/>
      <c r="F36" s="14"/>
      <c r="G36" s="15"/>
      <c r="H36" s="15"/>
      <c r="I36" s="16"/>
      <c r="J36" s="17"/>
      <c r="K36" s="14"/>
    </row>
    <row r="37" spans="1:11" ht="21" customHeight="1">
      <c r="A37" s="15"/>
      <c r="B37" s="15"/>
      <c r="C37" s="16"/>
      <c r="D37" s="37"/>
      <c r="E37" s="17"/>
      <c r="F37" s="14"/>
      <c r="G37" s="15"/>
      <c r="H37" s="15"/>
      <c r="I37" s="16"/>
      <c r="J37" s="17"/>
      <c r="K37" s="14"/>
    </row>
    <row r="38" spans="1:11" ht="21" customHeight="1">
      <c r="A38" s="15"/>
      <c r="B38" s="14"/>
      <c r="C38" s="18"/>
      <c r="D38" s="33"/>
      <c r="E38" s="19"/>
      <c r="F38" s="14"/>
      <c r="G38" s="14"/>
      <c r="H38" s="14"/>
      <c r="I38" s="18"/>
      <c r="J38" s="19"/>
      <c r="K38" s="14"/>
    </row>
    <row r="39" spans="1:11" ht="21" customHeight="1">
      <c r="A39" s="15"/>
      <c r="B39" s="14"/>
      <c r="C39" s="18"/>
      <c r="D39" s="33"/>
      <c r="E39" s="19"/>
      <c r="F39" s="14"/>
      <c r="G39" s="14"/>
      <c r="H39" s="14"/>
      <c r="I39" s="18"/>
      <c r="J39" s="19"/>
      <c r="K39" s="14"/>
    </row>
    <row r="40" spans="1:11" ht="21" customHeight="1">
      <c r="A40" s="15"/>
      <c r="B40" s="14"/>
      <c r="C40" s="18"/>
      <c r="D40" s="33"/>
      <c r="E40" s="19"/>
      <c r="F40" s="14"/>
      <c r="G40" s="14"/>
      <c r="H40" s="14"/>
      <c r="I40" s="18"/>
      <c r="J40" s="19"/>
      <c r="K40" s="14"/>
    </row>
    <row r="41" spans="1:11" ht="21" customHeight="1">
      <c r="A41" s="15"/>
      <c r="B41" s="14"/>
      <c r="C41" s="18"/>
      <c r="D41" s="33"/>
      <c r="E41" s="19"/>
      <c r="F41" s="14"/>
      <c r="G41" s="14"/>
      <c r="H41" s="14"/>
      <c r="I41" s="18"/>
      <c r="J41" s="19"/>
      <c r="K41" s="14"/>
    </row>
    <row r="42" spans="1:11" ht="21" customHeight="1">
      <c r="A42" s="15"/>
      <c r="B42" s="14"/>
      <c r="C42" s="18"/>
      <c r="D42" s="33"/>
      <c r="E42" s="19"/>
      <c r="F42" s="14"/>
      <c r="G42" s="14"/>
      <c r="H42" s="14"/>
      <c r="I42" s="18"/>
      <c r="J42" s="19"/>
      <c r="K42" s="14"/>
    </row>
    <row r="43" spans="1:11" ht="21" customHeight="1">
      <c r="A43" s="15"/>
      <c r="B43" s="14"/>
      <c r="C43" s="18"/>
      <c r="D43" s="33"/>
      <c r="E43" s="19"/>
      <c r="F43" s="14"/>
      <c r="G43" s="14"/>
      <c r="H43" s="14"/>
      <c r="I43" s="18"/>
      <c r="J43" s="19"/>
      <c r="K43" s="14"/>
    </row>
    <row r="44" spans="1:11" ht="21" customHeight="1">
      <c r="A44" s="15"/>
      <c r="B44" s="14"/>
      <c r="C44" s="18"/>
      <c r="D44" s="33"/>
      <c r="E44" s="19"/>
      <c r="F44" s="14"/>
      <c r="G44" s="14"/>
      <c r="H44" s="14"/>
      <c r="I44" s="18"/>
      <c r="J44" s="19"/>
      <c r="K44" s="14"/>
    </row>
    <row r="45" spans="1:11" ht="21" customHeight="1">
      <c r="A45" s="15"/>
      <c r="B45" s="14"/>
      <c r="C45" s="18"/>
      <c r="D45" s="33"/>
      <c r="E45" s="19"/>
      <c r="F45" s="14"/>
      <c r="G45" s="14"/>
      <c r="H45" s="14"/>
      <c r="I45" s="18"/>
      <c r="J45" s="19"/>
      <c r="K45" s="14"/>
    </row>
    <row r="46" spans="1:11" ht="21" customHeight="1">
      <c r="A46" s="15"/>
      <c r="B46" s="14"/>
      <c r="C46" s="18"/>
      <c r="D46" s="33"/>
      <c r="E46" s="19"/>
      <c r="F46" s="14"/>
      <c r="G46" s="14"/>
      <c r="H46" s="14"/>
      <c r="I46" s="18"/>
      <c r="J46" s="19"/>
      <c r="K46" s="14"/>
    </row>
    <row r="47" spans="1:11" ht="21" customHeight="1">
      <c r="A47" s="15"/>
      <c r="B47" s="14"/>
      <c r="C47" s="18"/>
      <c r="D47" s="33"/>
      <c r="E47" s="19"/>
      <c r="F47" s="14"/>
      <c r="G47" s="14"/>
      <c r="H47" s="14"/>
      <c r="I47" s="18"/>
      <c r="J47" s="19"/>
      <c r="K47" s="14"/>
    </row>
    <row r="48" spans="1:11" ht="21" customHeight="1">
      <c r="A48" s="15"/>
      <c r="B48" s="14"/>
      <c r="C48" s="18"/>
      <c r="D48" s="33"/>
      <c r="E48" s="19"/>
      <c r="F48" s="14"/>
      <c r="G48" s="14"/>
      <c r="H48" s="14"/>
      <c r="I48" s="18"/>
      <c r="J48" s="19"/>
      <c r="K48" s="14"/>
    </row>
    <row r="49" spans="1:11" ht="21" customHeight="1">
      <c r="A49" s="15"/>
      <c r="B49" s="14"/>
      <c r="C49" s="18"/>
      <c r="D49" s="33"/>
      <c r="E49" s="19"/>
      <c r="F49" s="14"/>
      <c r="G49" s="14"/>
      <c r="H49" s="14"/>
      <c r="I49" s="18"/>
      <c r="J49" s="19"/>
      <c r="K49" s="14"/>
    </row>
    <row r="50" spans="1:11" ht="21" customHeight="1">
      <c r="A50" s="15"/>
      <c r="B50" s="14"/>
      <c r="C50" s="18"/>
      <c r="D50" s="33"/>
      <c r="E50" s="19"/>
      <c r="F50" s="14"/>
      <c r="G50" s="14"/>
      <c r="H50" s="18"/>
      <c r="I50" s="18"/>
      <c r="J50" s="19"/>
      <c r="K50" s="14"/>
    </row>
    <row r="51" spans="1:11" ht="21" customHeight="1">
      <c r="A51" s="15"/>
      <c r="B51" s="14"/>
      <c r="C51" s="18"/>
      <c r="D51" s="33"/>
      <c r="E51" s="19"/>
      <c r="F51" s="14"/>
      <c r="G51" s="14"/>
      <c r="H51" s="14"/>
      <c r="I51" s="18"/>
      <c r="J51" s="19"/>
      <c r="K51" s="14"/>
    </row>
    <row r="52" spans="1:11" ht="21" customHeight="1">
      <c r="A52" s="15"/>
      <c r="B52" s="14"/>
      <c r="C52" s="18"/>
      <c r="D52" s="33"/>
      <c r="E52" s="19"/>
      <c r="F52" s="14"/>
      <c r="G52" s="14"/>
      <c r="H52" s="14"/>
      <c r="I52" s="18"/>
      <c r="J52" s="19"/>
      <c r="K52" s="14"/>
    </row>
    <row r="53" spans="1:11" ht="21" customHeight="1">
      <c r="A53" s="15"/>
      <c r="B53" s="14"/>
      <c r="C53" s="18"/>
      <c r="D53" s="33"/>
      <c r="E53" s="19"/>
      <c r="F53" s="14"/>
      <c r="G53" s="14"/>
      <c r="H53" s="14"/>
      <c r="I53" s="18"/>
      <c r="J53" s="19"/>
      <c r="K53" s="14"/>
    </row>
    <row r="54" spans="1:11" ht="21" customHeight="1">
      <c r="A54" s="15"/>
      <c r="B54" s="14"/>
      <c r="C54" s="18"/>
      <c r="D54" s="33"/>
      <c r="E54" s="19"/>
      <c r="F54" s="14"/>
      <c r="G54" s="14"/>
      <c r="H54" s="14"/>
      <c r="I54" s="18"/>
      <c r="J54" s="19"/>
      <c r="K54" s="14"/>
    </row>
    <row r="55" spans="1:10" ht="21" customHeight="1">
      <c r="A55" s="15"/>
      <c r="B55" s="14"/>
      <c r="C55" s="18"/>
      <c r="D55" s="33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A17:B17"/>
    <mergeCell ref="A18:B18"/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B1">
      <selection activeCell="I19" sqref="I19"/>
    </sheetView>
  </sheetViews>
  <sheetFormatPr defaultColWidth="9.140625" defaultRowHeight="12.75"/>
  <cols>
    <col min="1" max="1" width="15.00390625" style="1" customWidth="1"/>
    <col min="2" max="2" width="7.28125" style="24" customWidth="1"/>
    <col min="3" max="3" width="1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2" t="s">
        <v>20</v>
      </c>
      <c r="C1" s="52"/>
      <c r="D1" s="52"/>
      <c r="E1" s="52"/>
      <c r="F1" s="52"/>
      <c r="G1" s="52"/>
      <c r="H1" s="20"/>
      <c r="I1" s="20"/>
      <c r="J1" s="20"/>
    </row>
    <row r="2" spans="2:10" ht="21" customHeight="1">
      <c r="B2" s="51" t="s">
        <v>16</v>
      </c>
      <c r="C2" s="51"/>
      <c r="D2" s="51"/>
      <c r="E2" s="51"/>
      <c r="F2" s="51"/>
      <c r="G2" s="51"/>
      <c r="H2" s="42"/>
      <c r="I2" s="42"/>
      <c r="J2" s="42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50" t="s">
        <v>13</v>
      </c>
      <c r="G3" s="50"/>
      <c r="H3" s="15"/>
      <c r="I3" s="16"/>
      <c r="J3" s="17"/>
      <c r="K3" s="14"/>
    </row>
    <row r="4" spans="2:11" ht="21" customHeight="1">
      <c r="B4" s="7"/>
      <c r="C4" s="7"/>
      <c r="D4" s="8" t="s">
        <v>12</v>
      </c>
      <c r="E4" s="9" t="s">
        <v>5</v>
      </c>
      <c r="F4" s="38" t="s">
        <v>15</v>
      </c>
      <c r="G4" s="38" t="s">
        <v>14</v>
      </c>
      <c r="H4" s="15"/>
      <c r="I4" s="16"/>
      <c r="J4" s="17"/>
      <c r="K4" s="14"/>
    </row>
    <row r="5" spans="2:11" ht="21" customHeight="1">
      <c r="B5" s="26">
        <v>1</v>
      </c>
      <c r="C5" s="43">
        <v>21824</v>
      </c>
      <c r="D5" s="10">
        <f>'ประปา ประตู1'!D5+'ประปา ประตู3'!D5</f>
        <v>24215108.184</v>
      </c>
      <c r="E5" s="10">
        <f>'ประปา ประตู1'!E5+'ประปา ประตู3'!E5</f>
        <v>752808.3</v>
      </c>
      <c r="F5" s="39"/>
      <c r="G5" s="10"/>
      <c r="H5" s="21"/>
      <c r="I5" s="22"/>
      <c r="J5" s="23"/>
      <c r="K5" s="14"/>
    </row>
    <row r="6" spans="2:11" ht="21" customHeight="1">
      <c r="B6" s="26">
        <v>2</v>
      </c>
      <c r="C6" s="43">
        <v>21855</v>
      </c>
      <c r="D6" s="10">
        <f>'ประปา ประตู1'!D6+'ประปา ประตู3'!D6</f>
        <v>23518000</v>
      </c>
      <c r="E6" s="10">
        <f>'ประปา ประตู1'!E6+'ประปา ประตู3'!E6</f>
        <v>702027</v>
      </c>
      <c r="F6" s="39">
        <f>D6-D5</f>
        <v>-697108.1840000004</v>
      </c>
      <c r="G6" s="10">
        <f>E6-E5</f>
        <v>-50781.30000000005</v>
      </c>
      <c r="H6" s="21"/>
      <c r="I6" s="22"/>
      <c r="J6" s="23"/>
      <c r="K6" s="14"/>
    </row>
    <row r="7" spans="2:11" ht="21" customHeight="1">
      <c r="B7" s="26">
        <v>3</v>
      </c>
      <c r="C7" s="43">
        <v>21885</v>
      </c>
      <c r="D7" s="10">
        <f>'ประปา ประตู1'!D7+'ประปา ประตู3'!D7</f>
        <v>23299000</v>
      </c>
      <c r="E7" s="10">
        <f>'ประปา ประตู1'!E7+'ประปา ประตู3'!E7</f>
        <v>695465.76</v>
      </c>
      <c r="F7" s="39">
        <f aca="true" t="shared" si="0" ref="F7:G16">D7-D6</f>
        <v>-219000</v>
      </c>
      <c r="G7" s="10">
        <f t="shared" si="0"/>
        <v>-6561.239999999991</v>
      </c>
      <c r="H7" s="21"/>
      <c r="I7" s="22"/>
      <c r="J7" s="23"/>
      <c r="K7" s="14"/>
    </row>
    <row r="8" spans="2:11" ht="21" customHeight="1">
      <c r="B8" s="26">
        <v>4</v>
      </c>
      <c r="C8" s="43">
        <v>21916</v>
      </c>
      <c r="D8" s="10">
        <f>'ประปา ประตู1'!D8+'ประปา ประตู3'!D8</f>
        <v>16398000</v>
      </c>
      <c r="E8" s="10">
        <f>'ประปา ประตู1'!E8+'ประปา ประตู3'!E8</f>
        <v>488711.80000000005</v>
      </c>
      <c r="F8" s="39">
        <f t="shared" si="0"/>
        <v>-6901000</v>
      </c>
      <c r="G8" s="10">
        <f t="shared" si="0"/>
        <v>-206753.95999999996</v>
      </c>
      <c r="H8" s="21"/>
      <c r="I8" s="22"/>
      <c r="J8" s="23"/>
      <c r="K8" s="14"/>
    </row>
    <row r="9" spans="2:11" ht="21" customHeight="1">
      <c r="B9" s="26">
        <v>5</v>
      </c>
      <c r="C9" s="43">
        <v>21947</v>
      </c>
      <c r="D9" s="10">
        <f>'ประปา ประตู1'!D9+'ประปา ประตู3'!D9</f>
        <v>18493000</v>
      </c>
      <c r="E9" s="10">
        <f>'ประปา ประตู1'!E9+'ประปา ประตู3'!E9</f>
        <v>551478</v>
      </c>
      <c r="F9" s="39">
        <f t="shared" si="0"/>
        <v>2095000</v>
      </c>
      <c r="G9" s="10">
        <f t="shared" si="0"/>
        <v>62766.19999999995</v>
      </c>
      <c r="H9" s="21"/>
      <c r="I9" s="22"/>
      <c r="J9" s="23"/>
      <c r="K9" s="14"/>
    </row>
    <row r="10" spans="2:11" ht="21" customHeight="1">
      <c r="B10" s="26">
        <v>6</v>
      </c>
      <c r="C10" s="43">
        <v>21976</v>
      </c>
      <c r="D10" s="10">
        <f>'ประปา ประตู1'!D10+'ประปา ประตู3'!D10</f>
        <v>22385000</v>
      </c>
      <c r="E10" s="10">
        <f>'ประปา ประตู1'!E10+'ประปา ประตู3'!E10</f>
        <v>668082.3200000001</v>
      </c>
      <c r="F10" s="39">
        <f t="shared" si="0"/>
        <v>3892000</v>
      </c>
      <c r="G10" s="10">
        <f t="shared" si="0"/>
        <v>116604.32000000007</v>
      </c>
      <c r="H10" s="21"/>
      <c r="I10" s="22"/>
      <c r="J10" s="23"/>
      <c r="K10" s="14"/>
    </row>
    <row r="11" spans="2:11" ht="21" customHeight="1">
      <c r="B11" s="26">
        <v>7</v>
      </c>
      <c r="C11" s="43">
        <v>22007</v>
      </c>
      <c r="D11" s="10">
        <f>'ประปา ประตู1'!D11+'ประปา ประตู3'!D11</f>
        <v>25133000</v>
      </c>
      <c r="E11" s="10">
        <f>'ประปา ประตู1'!E11+'ประปา ประตู3'!E11</f>
        <v>750412.4</v>
      </c>
      <c r="F11" s="39">
        <f t="shared" si="0"/>
        <v>2748000</v>
      </c>
      <c r="G11" s="10">
        <f t="shared" si="0"/>
        <v>82330.07999999996</v>
      </c>
      <c r="H11" s="21" t="s">
        <v>7</v>
      </c>
      <c r="I11" s="22"/>
      <c r="J11" s="23"/>
      <c r="K11" s="14"/>
    </row>
    <row r="12" spans="2:11" ht="21" customHeight="1">
      <c r="B12" s="26">
        <v>8</v>
      </c>
      <c r="C12" s="43">
        <v>22037</v>
      </c>
      <c r="D12" s="10">
        <f>'ประปา ประตู1'!D12+'ประปา ประตู3'!D12</f>
        <v>19419000</v>
      </c>
      <c r="E12" s="10">
        <f>'ประปา ประตู1'!E12+'ประปา ประตู3'!E12</f>
        <v>579220.96</v>
      </c>
      <c r="F12" s="39">
        <f t="shared" si="0"/>
        <v>-5714000</v>
      </c>
      <c r="G12" s="10">
        <f t="shared" si="0"/>
        <v>-171191.44000000006</v>
      </c>
      <c r="H12" s="21"/>
      <c r="I12" s="22"/>
      <c r="J12" s="23"/>
      <c r="K12" s="14"/>
    </row>
    <row r="13" spans="2:11" ht="21" customHeight="1">
      <c r="B13" s="26">
        <v>9</v>
      </c>
      <c r="C13" s="43">
        <v>22068</v>
      </c>
      <c r="D13" s="10">
        <f>'ประปา ประตู1'!D13+'ประปา ประตู3'!D13</f>
        <v>20135000</v>
      </c>
      <c r="E13" s="10">
        <f>'ประปา ประตู1'!E13+'ประปา ประตู3'!E13</f>
        <v>600672.3200000001</v>
      </c>
      <c r="F13" s="39">
        <f t="shared" si="0"/>
        <v>716000</v>
      </c>
      <c r="G13" s="10">
        <f t="shared" si="0"/>
        <v>21451.360000000102</v>
      </c>
      <c r="H13" s="21"/>
      <c r="I13" s="22"/>
      <c r="J13" s="23"/>
      <c r="K13" s="14"/>
    </row>
    <row r="14" spans="2:11" ht="21" customHeight="1">
      <c r="B14" s="26">
        <v>10</v>
      </c>
      <c r="C14" s="43">
        <v>22098</v>
      </c>
      <c r="D14" s="10">
        <f>'ประปา ประตู1'!D14+'ประปา ประตู3'!D14</f>
        <v>8363000</v>
      </c>
      <c r="E14" s="10">
        <f>'ประปา ประตู1'!E14+'ประปา ประตู3'!E14</f>
        <v>248094.47999999998</v>
      </c>
      <c r="F14" s="39">
        <f t="shared" si="0"/>
        <v>-11772000</v>
      </c>
      <c r="G14" s="10">
        <f t="shared" si="0"/>
        <v>-352577.8400000001</v>
      </c>
      <c r="H14" s="14"/>
      <c r="I14" s="18"/>
      <c r="J14" s="19"/>
      <c r="K14" s="14"/>
    </row>
    <row r="15" spans="2:11" ht="21" customHeight="1">
      <c r="B15" s="26">
        <v>11</v>
      </c>
      <c r="C15" s="43">
        <v>22129</v>
      </c>
      <c r="D15" s="10">
        <f>'ประปา ประตู1'!D15+'ประปา ประตู3'!D15</f>
        <v>11739000</v>
      </c>
      <c r="E15" s="10">
        <f>'ประปา ประตู1'!E15+'ประปา ประตู3'!E15</f>
        <v>349128.16000000003</v>
      </c>
      <c r="F15" s="39">
        <f t="shared" si="0"/>
        <v>3376000</v>
      </c>
      <c r="G15" s="10">
        <f t="shared" si="0"/>
        <v>101033.68000000005</v>
      </c>
      <c r="H15" s="14"/>
      <c r="I15" s="18"/>
      <c r="J15" s="19"/>
      <c r="K15" s="14"/>
    </row>
    <row r="16" spans="2:11" ht="21" customHeight="1">
      <c r="B16" s="26">
        <v>12</v>
      </c>
      <c r="C16" s="43">
        <v>22160</v>
      </c>
      <c r="D16" s="10">
        <f>'ประปา ประตู1'!D16+'ประปา ประตู3'!D16</f>
        <v>25822000</v>
      </c>
      <c r="E16" s="10">
        <f>'ประปา ประตู1'!E16+'ประปา ประตู3'!E16</f>
        <v>771054.8400000001</v>
      </c>
      <c r="F16" s="39">
        <f t="shared" si="0"/>
        <v>14083000</v>
      </c>
      <c r="G16" s="10">
        <f t="shared" si="0"/>
        <v>421926.68000000005</v>
      </c>
      <c r="H16" s="14"/>
      <c r="I16" s="18"/>
      <c r="J16" s="19"/>
      <c r="K16" s="14"/>
    </row>
    <row r="17" spans="2:11" ht="21" customHeight="1">
      <c r="B17" s="48" t="s">
        <v>8</v>
      </c>
      <c r="C17" s="49"/>
      <c r="D17" s="12">
        <f>SUM(D5:D16)</f>
        <v>238919108.18400002</v>
      </c>
      <c r="E17" s="12">
        <f>SUM(E5:E16)</f>
        <v>7157156.340000002</v>
      </c>
      <c r="F17" s="40">
        <f>SUM(F5:F16)</f>
        <v>1606891.8159999996</v>
      </c>
      <c r="G17" s="40">
        <f>SUM(G5:G16)</f>
        <v>18246.540000000037</v>
      </c>
      <c r="H17" s="14"/>
      <c r="I17" s="18"/>
      <c r="J17" s="19"/>
      <c r="K17" s="14"/>
    </row>
    <row r="18" spans="2:11" ht="21" customHeight="1">
      <c r="B18" s="46" t="s">
        <v>9</v>
      </c>
      <c r="C18" s="47"/>
      <c r="D18" s="11">
        <f>AVERAGE(D5:D16)</f>
        <v>19909925.682</v>
      </c>
      <c r="E18" s="11">
        <f>AVERAGE(E5:E16)</f>
        <v>596429.6950000002</v>
      </c>
      <c r="F18" s="41">
        <f>AVERAGE(F5:F16)</f>
        <v>146081.07418181814</v>
      </c>
      <c r="G18" s="41">
        <f>AVERAGE(G5:G16)</f>
        <v>1658.776363636367</v>
      </c>
      <c r="H18" s="14"/>
      <c r="I18" s="18"/>
      <c r="J18" s="19"/>
      <c r="K18" s="14"/>
    </row>
    <row r="19" spans="2:11" s="13" customFormat="1" ht="21" customHeight="1">
      <c r="B19" s="25"/>
      <c r="C19" s="14"/>
      <c r="D19" s="18"/>
      <c r="E19" s="19"/>
      <c r="F19" s="14"/>
      <c r="G19" s="14"/>
      <c r="H19" s="14"/>
      <c r="I19" s="18"/>
      <c r="J19" s="19"/>
      <c r="K19" s="14"/>
    </row>
    <row r="20" spans="2:11" s="13" customFormat="1" ht="21" customHeight="1">
      <c r="B20" s="25"/>
      <c r="C20" s="14"/>
      <c r="D20" s="18"/>
      <c r="E20" s="19"/>
      <c r="F20" s="14"/>
      <c r="G20" s="14"/>
      <c r="H20" s="14"/>
      <c r="I20" s="18"/>
      <c r="J20" s="19"/>
      <c r="K20" s="14"/>
    </row>
    <row r="21" spans="2:11" s="13" customFormat="1" ht="21" customHeight="1">
      <c r="B21" s="25"/>
      <c r="C21" s="14"/>
      <c r="D21" s="18"/>
      <c r="E21" s="19"/>
      <c r="F21" s="14"/>
      <c r="G21" s="14"/>
      <c r="H21" s="14"/>
      <c r="I21" s="18"/>
      <c r="J21" s="19"/>
      <c r="K21" s="14"/>
    </row>
    <row r="22" spans="2:11" s="13" customFormat="1" ht="21" customHeight="1">
      <c r="B22" s="25"/>
      <c r="C22" s="14"/>
      <c r="D22" s="18"/>
      <c r="E22" s="19"/>
      <c r="F22" s="14"/>
      <c r="G22" s="14"/>
      <c r="H22" s="14"/>
      <c r="I22" s="18"/>
      <c r="J22" s="19"/>
      <c r="K22" s="14"/>
    </row>
    <row r="23" spans="2:11" s="13" customFormat="1" ht="21" customHeight="1">
      <c r="B23" s="25"/>
      <c r="C23" s="14"/>
      <c r="D23" s="18"/>
      <c r="E23" s="19"/>
      <c r="F23" s="14"/>
      <c r="G23" s="14"/>
      <c r="H23" s="14"/>
      <c r="I23" s="18"/>
      <c r="J23" s="19"/>
      <c r="K23" s="14"/>
    </row>
    <row r="24" spans="2:11" s="13" customFormat="1" ht="21" customHeight="1">
      <c r="B24" s="25"/>
      <c r="C24" s="14"/>
      <c r="D24" s="18"/>
      <c r="E24" s="19"/>
      <c r="F24" s="14"/>
      <c r="G24" s="14"/>
      <c r="H24" s="14"/>
      <c r="I24" s="18"/>
      <c r="J24" s="19"/>
      <c r="K24" s="14"/>
    </row>
    <row r="25" spans="2:11" s="13" customFormat="1" ht="21" customHeight="1">
      <c r="B25" s="25"/>
      <c r="C25" s="14"/>
      <c r="D25" s="18"/>
      <c r="E25" s="19"/>
      <c r="F25" s="14"/>
      <c r="G25" s="14"/>
      <c r="H25" s="14"/>
      <c r="I25" s="18"/>
      <c r="J25" s="19"/>
      <c r="K25" s="14"/>
    </row>
    <row r="26" spans="2:11" s="13" customFormat="1" ht="21" customHeight="1">
      <c r="B26" s="25"/>
      <c r="C26" s="14"/>
      <c r="D26" s="18"/>
      <c r="E26" s="19"/>
      <c r="F26" s="14"/>
      <c r="G26" s="14"/>
      <c r="H26" s="14"/>
      <c r="I26" s="18"/>
      <c r="J26" s="19"/>
      <c r="K26" s="14"/>
    </row>
    <row r="27" spans="2:11" s="13" customFormat="1" ht="21" customHeight="1">
      <c r="B27" s="25"/>
      <c r="C27" s="14"/>
      <c r="D27" s="18"/>
      <c r="E27" s="19"/>
      <c r="F27" s="14"/>
      <c r="G27" s="14"/>
      <c r="H27" s="14"/>
      <c r="I27" s="18"/>
      <c r="J27" s="19"/>
      <c r="K27" s="14"/>
    </row>
    <row r="28" spans="2:11" s="13" customFormat="1" ht="21" customHeight="1">
      <c r="B28" s="25"/>
      <c r="C28" s="14"/>
      <c r="D28" s="18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/>
    <row r="32" ht="21" customHeight="1"/>
    <row r="33" ht="21" customHeight="1"/>
    <row r="34" spans="2:10" ht="21" customHeight="1">
      <c r="B34" s="15"/>
      <c r="C34" s="27"/>
      <c r="D34" s="29"/>
      <c r="E34" s="27"/>
      <c r="F34" s="27"/>
      <c r="G34" s="27"/>
      <c r="H34" s="27"/>
      <c r="I34" s="27"/>
      <c r="J34" s="27"/>
    </row>
    <row r="35" spans="2:11" ht="21" customHeight="1">
      <c r="B35" s="15"/>
      <c r="C35" s="28"/>
      <c r="D35" s="30"/>
      <c r="E35" s="28"/>
      <c r="F35" s="14"/>
      <c r="G35" s="28"/>
      <c r="H35" s="28"/>
      <c r="I35" s="28"/>
      <c r="J35" s="28"/>
      <c r="K35" s="14"/>
    </row>
    <row r="36" spans="2:11" ht="21" customHeight="1">
      <c r="B36" s="15"/>
      <c r="C36" s="15"/>
      <c r="D36" s="16"/>
      <c r="E36" s="17"/>
      <c r="F36" s="14"/>
      <c r="G36" s="15"/>
      <c r="H36" s="15"/>
      <c r="I36" s="16"/>
      <c r="J36" s="17"/>
      <c r="K36" s="14"/>
    </row>
    <row r="37" spans="2:11" ht="21" customHeight="1">
      <c r="B37" s="15"/>
      <c r="C37" s="15"/>
      <c r="D37" s="16"/>
      <c r="E37" s="17"/>
      <c r="F37" s="14"/>
      <c r="G37" s="15"/>
      <c r="H37" s="15"/>
      <c r="I37" s="16"/>
      <c r="J37" s="17"/>
      <c r="K37" s="14"/>
    </row>
    <row r="38" spans="2:11" ht="21" customHeight="1">
      <c r="B38" s="15"/>
      <c r="C38" s="14"/>
      <c r="D38" s="18"/>
      <c r="E38" s="19"/>
      <c r="F38" s="14"/>
      <c r="G38" s="14"/>
      <c r="H38" s="14"/>
      <c r="I38" s="18"/>
      <c r="J38" s="19"/>
      <c r="K38" s="14"/>
    </row>
    <row r="39" spans="2:11" ht="21" customHeight="1">
      <c r="B39" s="15"/>
      <c r="C39" s="14"/>
      <c r="D39" s="18"/>
      <c r="E39" s="19"/>
      <c r="F39" s="14"/>
      <c r="G39" s="14"/>
      <c r="H39" s="14"/>
      <c r="I39" s="18"/>
      <c r="J39" s="19"/>
      <c r="K39" s="14"/>
    </row>
    <row r="40" spans="2:11" ht="21" customHeight="1">
      <c r="B40" s="15"/>
      <c r="C40" s="14"/>
      <c r="D40" s="18"/>
      <c r="E40" s="19"/>
      <c r="F40" s="14"/>
      <c r="G40" s="14"/>
      <c r="H40" s="14"/>
      <c r="I40" s="18"/>
      <c r="J40" s="19"/>
      <c r="K40" s="14"/>
    </row>
    <row r="41" spans="2:11" ht="21" customHeight="1">
      <c r="B41" s="15"/>
      <c r="C41" s="14"/>
      <c r="D41" s="18"/>
      <c r="E41" s="19"/>
      <c r="F41" s="14"/>
      <c r="G41" s="14"/>
      <c r="H41" s="14"/>
      <c r="I41" s="18"/>
      <c r="J41" s="19"/>
      <c r="K41" s="14"/>
    </row>
    <row r="42" spans="2:11" ht="21" customHeight="1">
      <c r="B42" s="15"/>
      <c r="C42" s="14"/>
      <c r="D42" s="18"/>
      <c r="E42" s="19"/>
      <c r="F42" s="14"/>
      <c r="G42" s="14"/>
      <c r="H42" s="14"/>
      <c r="I42" s="18"/>
      <c r="J42" s="19"/>
      <c r="K42" s="14"/>
    </row>
    <row r="43" spans="2:11" ht="21" customHeight="1">
      <c r="B43" s="15"/>
      <c r="C43" s="14"/>
      <c r="D43" s="18"/>
      <c r="E43" s="19"/>
      <c r="F43" s="14"/>
      <c r="G43" s="14"/>
      <c r="H43" s="14"/>
      <c r="I43" s="18"/>
      <c r="J43" s="19"/>
      <c r="K43" s="14"/>
    </row>
    <row r="44" spans="2:11" ht="21" customHeight="1">
      <c r="B44" s="15"/>
      <c r="C44" s="14"/>
      <c r="D44" s="18"/>
      <c r="E44" s="19"/>
      <c r="F44" s="14"/>
      <c r="G44" s="14"/>
      <c r="H44" s="14"/>
      <c r="I44" s="18"/>
      <c r="J44" s="19"/>
      <c r="K44" s="14"/>
    </row>
    <row r="45" spans="2:11" ht="21" customHeight="1">
      <c r="B45" s="15"/>
      <c r="C45" s="14"/>
      <c r="D45" s="18"/>
      <c r="E45" s="19"/>
      <c r="F45" s="14"/>
      <c r="G45" s="14"/>
      <c r="H45" s="14"/>
      <c r="I45" s="18"/>
      <c r="J45" s="19"/>
      <c r="K45" s="14"/>
    </row>
    <row r="46" spans="2:11" ht="21" customHeight="1">
      <c r="B46" s="15"/>
      <c r="C46" s="14"/>
      <c r="D46" s="18"/>
      <c r="E46" s="19"/>
      <c r="F46" s="14"/>
      <c r="G46" s="14"/>
      <c r="H46" s="14"/>
      <c r="I46" s="18"/>
      <c r="J46" s="19"/>
      <c r="K46" s="14"/>
    </row>
    <row r="47" spans="2:11" ht="21" customHeight="1">
      <c r="B47" s="15"/>
      <c r="C47" s="14"/>
      <c r="D47" s="18"/>
      <c r="E47" s="19"/>
      <c r="F47" s="14"/>
      <c r="G47" s="14"/>
      <c r="H47" s="14"/>
      <c r="I47" s="18"/>
      <c r="J47" s="19"/>
      <c r="K47" s="14"/>
    </row>
    <row r="48" spans="2:11" ht="21" customHeight="1">
      <c r="B48" s="15"/>
      <c r="C48" s="14"/>
      <c r="D48" s="18"/>
      <c r="E48" s="19"/>
      <c r="F48" s="14"/>
      <c r="G48" s="14"/>
      <c r="H48" s="14"/>
      <c r="I48" s="18"/>
      <c r="J48" s="19"/>
      <c r="K48" s="14"/>
    </row>
    <row r="49" spans="2:11" ht="21" customHeight="1">
      <c r="B49" s="15"/>
      <c r="C49" s="14"/>
      <c r="D49" s="18"/>
      <c r="E49" s="19"/>
      <c r="F49" s="14"/>
      <c r="G49" s="14"/>
      <c r="H49" s="14"/>
      <c r="I49" s="18"/>
      <c r="J49" s="19"/>
      <c r="K49" s="14"/>
    </row>
    <row r="50" spans="2:11" ht="21" customHeight="1">
      <c r="B50" s="15"/>
      <c r="C50" s="14"/>
      <c r="D50" s="18"/>
      <c r="E50" s="19"/>
      <c r="F50" s="14"/>
      <c r="G50" s="14"/>
      <c r="H50" s="18"/>
      <c r="I50" s="18"/>
      <c r="J50" s="19"/>
      <c r="K50" s="14"/>
    </row>
    <row r="51" spans="2:11" ht="21" customHeight="1">
      <c r="B51" s="15"/>
      <c r="C51" s="14"/>
      <c r="D51" s="18"/>
      <c r="E51" s="19"/>
      <c r="F51" s="14"/>
      <c r="G51" s="14"/>
      <c r="H51" s="14"/>
      <c r="I51" s="18"/>
      <c r="J51" s="19"/>
      <c r="K51" s="14"/>
    </row>
    <row r="52" spans="2:11" ht="21" customHeight="1">
      <c r="B52" s="15"/>
      <c r="C52" s="14"/>
      <c r="D52" s="18"/>
      <c r="E52" s="19"/>
      <c r="F52" s="14"/>
      <c r="G52" s="14"/>
      <c r="H52" s="14"/>
      <c r="I52" s="18"/>
      <c r="J52" s="19"/>
      <c r="K52" s="14"/>
    </row>
    <row r="53" spans="2:11" ht="21" customHeight="1">
      <c r="B53" s="15"/>
      <c r="C53" s="14"/>
      <c r="D53" s="18"/>
      <c r="E53" s="19"/>
      <c r="F53" s="14"/>
      <c r="G53" s="14"/>
      <c r="H53" s="14"/>
      <c r="I53" s="18"/>
      <c r="J53" s="19"/>
      <c r="K53" s="14"/>
    </row>
    <row r="54" spans="2:11" ht="21" customHeight="1">
      <c r="B54" s="15"/>
      <c r="C54" s="14"/>
      <c r="D54" s="18"/>
      <c r="E54" s="19"/>
      <c r="F54" s="14"/>
      <c r="G54" s="14"/>
      <c r="H54" s="14"/>
      <c r="I54" s="18"/>
      <c r="J54" s="19"/>
      <c r="K54" s="14"/>
    </row>
    <row r="55" spans="2:10" ht="21" customHeight="1">
      <c r="B55" s="15"/>
      <c r="C55" s="14"/>
      <c r="D55" s="18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B17:C17"/>
    <mergeCell ref="B18:C18"/>
    <mergeCell ref="B2:G2"/>
    <mergeCell ref="B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nonn</dc:creator>
  <cp:keywords/>
  <dc:description/>
  <cp:lastModifiedBy>Windows User</cp:lastModifiedBy>
  <cp:lastPrinted>2016-11-21T03:04:53Z</cp:lastPrinted>
  <dcterms:created xsi:type="dcterms:W3CDTF">2004-07-13T02:24:15Z</dcterms:created>
  <dcterms:modified xsi:type="dcterms:W3CDTF">2018-02-19T04:05:57Z</dcterms:modified>
  <cp:category/>
  <cp:version/>
  <cp:contentType/>
  <cp:contentStatus/>
</cp:coreProperties>
</file>