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8475" windowHeight="6060" firstSheet="4" activeTab="8"/>
  </bookViews>
  <sheets>
    <sheet name="ค่าไฟฟ้า59" sheetId="1" r:id="rId1"/>
    <sheet name="ค่าประปา59" sheetId="2" r:id="rId2"/>
    <sheet name="แผนภูมิไฟฟ้า59" sheetId="3" r:id="rId3"/>
    <sheet name="แผนภูมิประปา59" sheetId="4" r:id="rId4"/>
    <sheet name="ไฟฟ้าป.3" sheetId="5" r:id="rId5"/>
    <sheet name="ประปา ป.3" sheetId="6" r:id="rId6"/>
    <sheet name="แผนภูมิไฟฟ้า ป.3" sheetId="7" r:id="rId7"/>
    <sheet name="แผนภูมิประปา ป.3" sheetId="8" r:id="rId8"/>
    <sheet name="รวมไฟฟ้า" sheetId="9" r:id="rId9"/>
    <sheet name="รวมประปา" sheetId="10" r:id="rId10"/>
    <sheet name="แผนภูมิรวมไฟฟ้า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<sst xmlns="http://schemas.openxmlformats.org/spreadsheetml/2006/main" count="110" uniqueCount="22">
  <si>
    <t>เดือน</t>
  </si>
  <si>
    <t>พลังไฟฟ้าสูงสุด</t>
  </si>
  <si>
    <t>พลังงานไฟฟ้า</t>
  </si>
  <si>
    <t>( หน่วย )</t>
  </si>
  <si>
    <t>( กิโลวัตต์ )</t>
  </si>
  <si>
    <t>( บาท )</t>
  </si>
  <si>
    <t>รวมเงินที่ต้องชำระ</t>
  </si>
  <si>
    <t xml:space="preserve"> </t>
  </si>
  <si>
    <t>รวม</t>
  </si>
  <si>
    <t>ค่าเฉลี่ย</t>
  </si>
  <si>
    <t>ลำดับที่</t>
  </si>
  <si>
    <t>จำนวนที่ใช้</t>
  </si>
  <si>
    <t>( ลิตร )</t>
  </si>
  <si>
    <t>เพิ่มขึ้น/ลดลง</t>
  </si>
  <si>
    <t>(บาท)</t>
  </si>
  <si>
    <t>(หน่วย)</t>
  </si>
  <si>
    <t>รวมทั้งสองมิเตอร์</t>
  </si>
  <si>
    <t>ส่วนมิเตอร์ประตู 1</t>
  </si>
  <si>
    <t>ส่วนมิเตอร์ประตู 2</t>
  </si>
  <si>
    <t>ส่วนมิเตอร์ประตู 3</t>
  </si>
  <si>
    <t>สรุปการใช้น้ำประปาประจำปีงบประมาณ 2559</t>
  </si>
  <si>
    <t>สรุปการใช้พลังงานไฟฟ้าประจำปีงบประมาณ 2559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</si>
</sst>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&quot;฿&quot;#,##0.00"/>
    <numFmt numFmtId="206" formatCode="#,##0.00_ ;\-#,##0.00\ "/>
    <numFmt numFmtId="207" formatCode="[$-41E]d\ mmmm\ yyyy"/>
    <numFmt numFmtId="208" formatCode="[$-D01041E]d\ mmmm\ yyyy;@"/>
    <numFmt numFmtId="209" formatCode="&quot;฿&quot;#,##0"/>
    <numFmt numFmtId="210" formatCode="[$-1070000]d/m/yy;@"/>
    <numFmt numFmtId="211" formatCode="_-* #,##0.000_-;\-* #,##0.000_-;_-* &quot;-&quot;??_-;_-@_-"/>
    <numFmt numFmtId="212" formatCode="\ \(\ \หน\่ว\ย\ \)"/>
    <numFmt numFmtId="213" formatCode="\฿#,##0.00"/>
  </numFmts>
  <fonts count="46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sz val="16"/>
      <name val="AngsanaUPC"/>
      <family val="1"/>
    </font>
    <font>
      <sz val="10"/>
      <color indexed="8"/>
      <name val="Arial"/>
      <family val="0"/>
    </font>
    <font>
      <sz val="12"/>
      <color indexed="8"/>
      <name val="AngsanaUPC"/>
      <family val="0"/>
    </font>
    <font>
      <sz val="16"/>
      <color indexed="8"/>
      <name val="AngsanaUPC"/>
      <family val="0"/>
    </font>
    <font>
      <sz val="13.5"/>
      <color indexed="8"/>
      <name val="AngsanaUPC"/>
      <family val="0"/>
    </font>
    <font>
      <sz val="8.45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204" fontId="3" fillId="0" borderId="0" xfId="33" applyNumberFormat="1" applyFont="1" applyAlignment="1">
      <alignment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center"/>
    </xf>
    <xf numFmtId="204" fontId="3" fillId="0" borderId="10" xfId="33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4" fontId="3" fillId="0" borderId="11" xfId="33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33" borderId="12" xfId="33" applyFont="1" applyFill="1" applyBorder="1" applyAlignment="1">
      <alignment/>
    </xf>
    <xf numFmtId="43" fontId="3" fillId="34" borderId="12" xfId="33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/>
    </xf>
    <xf numFmtId="43" fontId="3" fillId="0" borderId="0" xfId="33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04" fontId="3" fillId="0" borderId="0" xfId="33" applyNumberFormat="1" applyFont="1" applyBorder="1" applyAlignment="1">
      <alignment/>
    </xf>
    <xf numFmtId="43" fontId="3" fillId="0" borderId="0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2" fillId="0" borderId="0" xfId="33" applyNumberFormat="1" applyFont="1" applyFill="1" applyBorder="1" applyAlignment="1">
      <alignment/>
    </xf>
    <xf numFmtId="204" fontId="3" fillId="0" borderId="0" xfId="33" applyNumberFormat="1" applyFont="1" applyFill="1" applyBorder="1" applyAlignment="1">
      <alignment/>
    </xf>
    <xf numFmtId="43" fontId="3" fillId="0" borderId="10" xfId="33" applyNumberFormat="1" applyFont="1" applyBorder="1" applyAlignment="1">
      <alignment horizontal="center"/>
    </xf>
    <xf numFmtId="43" fontId="3" fillId="0" borderId="11" xfId="33" applyNumberFormat="1" applyFont="1" applyBorder="1" applyAlignment="1">
      <alignment horizontal="center"/>
    </xf>
    <xf numFmtId="43" fontId="3" fillId="0" borderId="0" xfId="33" applyNumberFormat="1" applyFont="1" applyFill="1" applyBorder="1" applyAlignment="1">
      <alignment/>
    </xf>
    <xf numFmtId="43" fontId="3" fillId="0" borderId="0" xfId="33" applyNumberFormat="1" applyFont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0" xfId="33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3" fontId="3" fillId="0" borderId="12" xfId="33" applyFont="1" applyFill="1" applyBorder="1" applyAlignment="1">
      <alignment/>
    </xf>
    <xf numFmtId="43" fontId="3" fillId="35" borderId="12" xfId="33" applyFont="1" applyFill="1" applyBorder="1" applyAlignment="1">
      <alignment/>
    </xf>
    <xf numFmtId="43" fontId="3" fillId="13" borderId="12" xfId="33" applyFont="1" applyFill="1" applyBorder="1" applyAlignment="1">
      <alignment/>
    </xf>
    <xf numFmtId="0" fontId="3" fillId="0" borderId="0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แผนภูมิแสดงอัตราการใช้กระแสไฟฟ้าประจำปีงบประมาณปี 2559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5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ค่าไฟฟ้า59!$D$3:$D$4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ค่าไฟฟ้า59!$B$5:$B$16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ค่าไฟฟ้า59!$D$5:$D$16</c:f>
              <c:numCache>
                <c:ptCount val="12"/>
                <c:pt idx="0">
                  <c:v>424880</c:v>
                </c:pt>
                <c:pt idx="1">
                  <c:v>429040</c:v>
                </c:pt>
                <c:pt idx="2">
                  <c:v>293920</c:v>
                </c:pt>
                <c:pt idx="3">
                  <c:v>293920</c:v>
                </c:pt>
                <c:pt idx="4">
                  <c:v>379520</c:v>
                </c:pt>
                <c:pt idx="5">
                  <c:v>489440</c:v>
                </c:pt>
                <c:pt idx="6">
                  <c:v>443600</c:v>
                </c:pt>
                <c:pt idx="7">
                  <c:v>495440</c:v>
                </c:pt>
                <c:pt idx="8">
                  <c:v>330960</c:v>
                </c:pt>
                <c:pt idx="9">
                  <c:v>334800</c:v>
                </c:pt>
                <c:pt idx="10">
                  <c:v>445280</c:v>
                </c:pt>
                <c:pt idx="11">
                  <c:v>464300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ค่าไฟฟ้า59!$E$3:$E$4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฿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ค่าไฟฟ้า59!$B$5:$B$16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ค่าไฟฟ้า59!$E$5:$E$16</c:f>
              <c:numCache>
                <c:ptCount val="12"/>
                <c:pt idx="0">
                  <c:v>1801514.18</c:v>
                </c:pt>
                <c:pt idx="1">
                  <c:v>1856912.91</c:v>
                </c:pt>
                <c:pt idx="2">
                  <c:v>1287667.24</c:v>
                </c:pt>
                <c:pt idx="3">
                  <c:v>1287667.24</c:v>
                </c:pt>
                <c:pt idx="4">
                  <c:v>1662316.44</c:v>
                </c:pt>
                <c:pt idx="5">
                  <c:v>2091869.84</c:v>
                </c:pt>
                <c:pt idx="6">
                  <c:v>1916406.31</c:v>
                </c:pt>
                <c:pt idx="7">
                  <c:v>1994175.99</c:v>
                </c:pt>
                <c:pt idx="8">
                  <c:v>1374077.98</c:v>
                </c:pt>
                <c:pt idx="9">
                  <c:v>1322150.32</c:v>
                </c:pt>
                <c:pt idx="10">
                  <c:v>1822940.97</c:v>
                </c:pt>
                <c:pt idx="11">
                  <c:v>1857500.89</c:v>
                </c:pt>
              </c:numCache>
            </c:numRef>
          </c:val>
          <c:smooth val="0"/>
        </c:ser>
        <c:marker val="1"/>
        <c:axId val="10442683"/>
        <c:axId val="26875284"/>
      </c:lineChart>
      <c:dateAx>
        <c:axId val="10442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1070000]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75284"/>
        <c:crosses val="autoZero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268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หน่วย 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442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8"/>
          <c:w val="0.38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แผนภูมิแสดงอัตราการใช้น้ำประปาประจำปีงบประมาณ 2559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5"/>
          <c:w val="0.9545"/>
          <c:h val="0.789"/>
        </c:manualLayout>
      </c:layout>
      <c:lineChart>
        <c:grouping val="standard"/>
        <c:varyColors val="0"/>
        <c:ser>
          <c:idx val="1"/>
          <c:order val="0"/>
          <c:tx>
            <c:strRef>
              <c:f>ค่าประปา59!$D$3:$D$4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ค่าประปา59!$C$5:$C$16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ค่าประปา59!$D$5:$D$16</c:f>
              <c:numCache>
                <c:ptCount val="12"/>
                <c:pt idx="0">
                  <c:v>9044000</c:v>
                </c:pt>
                <c:pt idx="1">
                  <c:v>7970000</c:v>
                </c:pt>
                <c:pt idx="2">
                  <c:v>9014000</c:v>
                </c:pt>
                <c:pt idx="3">
                  <c:v>8238000</c:v>
                </c:pt>
                <c:pt idx="4">
                  <c:v>7754000</c:v>
                </c:pt>
                <c:pt idx="5">
                  <c:v>9107000</c:v>
                </c:pt>
                <c:pt idx="6">
                  <c:v>10561000</c:v>
                </c:pt>
                <c:pt idx="7">
                  <c:v>10432000</c:v>
                </c:pt>
                <c:pt idx="8">
                  <c:v>10542000</c:v>
                </c:pt>
                <c:pt idx="9">
                  <c:v>9770000</c:v>
                </c:pt>
                <c:pt idx="10">
                  <c:v>10512000</c:v>
                </c:pt>
                <c:pt idx="11">
                  <c:v>10300000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ค่าประปา59!$E$3:$E$4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ค่าประปา59!$C$5:$C$16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ค่าประปา59!$E$5:$E$16</c:f>
              <c:numCache>
                <c:ptCount val="12"/>
                <c:pt idx="0">
                  <c:v>269749.14</c:v>
                </c:pt>
                <c:pt idx="1">
                  <c:v>237572.1</c:v>
                </c:pt>
                <c:pt idx="2">
                  <c:v>268850.34</c:v>
                </c:pt>
                <c:pt idx="3">
                  <c:v>245601.38</c:v>
                </c:pt>
                <c:pt idx="4">
                  <c:v>231100.74</c:v>
                </c:pt>
                <c:pt idx="5">
                  <c:v>271636.62</c:v>
                </c:pt>
                <c:pt idx="6">
                  <c:v>315198.46</c:v>
                </c:pt>
                <c:pt idx="7">
                  <c:v>311333.62</c:v>
                </c:pt>
                <c:pt idx="8">
                  <c:v>314629.22</c:v>
                </c:pt>
                <c:pt idx="9">
                  <c:v>291500.1</c:v>
                </c:pt>
                <c:pt idx="10">
                  <c:v>313730.42</c:v>
                </c:pt>
                <c:pt idx="11">
                  <c:v>307378.9</c:v>
                </c:pt>
              </c:numCache>
            </c:numRef>
          </c:val>
          <c:smooth val="0"/>
        </c:ser>
        <c:marker val="1"/>
        <c:axId val="40550965"/>
        <c:axId val="29414366"/>
      </c:lineChart>
      <c:dateAx>
        <c:axId val="40550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4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436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941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ลิตร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550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94575"/>
          <c:w val="0.35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25"/>
          <c:w val="0.802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'ไฟฟ้าป.3'!$D$3:$D$4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'ไฟฟ้าป.3'!$B$5:$B$16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'ไฟฟ้าป.3'!$D$5:$D$16</c:f>
              <c:numCache>
                <c:ptCount val="12"/>
                <c:pt idx="0">
                  <c:v>405080</c:v>
                </c:pt>
                <c:pt idx="1">
                  <c:v>410880</c:v>
                </c:pt>
                <c:pt idx="2">
                  <c:v>341320</c:v>
                </c:pt>
                <c:pt idx="3">
                  <c:v>229840</c:v>
                </c:pt>
                <c:pt idx="4">
                  <c:v>340440</c:v>
                </c:pt>
                <c:pt idx="5">
                  <c:v>468800</c:v>
                </c:pt>
                <c:pt idx="6">
                  <c:v>431200</c:v>
                </c:pt>
                <c:pt idx="7">
                  <c:v>515000</c:v>
                </c:pt>
                <c:pt idx="8">
                  <c:v>186840</c:v>
                </c:pt>
                <c:pt idx="9">
                  <c:v>238040</c:v>
                </c:pt>
                <c:pt idx="10">
                  <c:v>455320</c:v>
                </c:pt>
                <c:pt idx="11">
                  <c:v>436480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'ไฟฟ้าป.3'!$E$3:$E$4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'ไฟฟ้าป.3'!$B$5:$B$16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'ไฟฟ้าป.3'!$E$5:$E$16</c:f>
              <c:numCache>
                <c:ptCount val="12"/>
                <c:pt idx="0">
                  <c:v>1484192.78</c:v>
                </c:pt>
                <c:pt idx="1">
                  <c:v>1511848.94</c:v>
                </c:pt>
                <c:pt idx="2">
                  <c:v>1261029.45</c:v>
                </c:pt>
                <c:pt idx="3">
                  <c:v>872014.07</c:v>
                </c:pt>
                <c:pt idx="4">
                  <c:v>1245882.19</c:v>
                </c:pt>
                <c:pt idx="5">
                  <c:v>1709710.36</c:v>
                </c:pt>
                <c:pt idx="6">
                  <c:v>1556357.35</c:v>
                </c:pt>
                <c:pt idx="7">
                  <c:v>1679201.54</c:v>
                </c:pt>
                <c:pt idx="8">
                  <c:v>664644.76</c:v>
                </c:pt>
                <c:pt idx="9">
                  <c:v>823563.5</c:v>
                </c:pt>
                <c:pt idx="10">
                  <c:v>1527711.72</c:v>
                </c:pt>
                <c:pt idx="11">
                  <c:v>1461279.6</c:v>
                </c:pt>
              </c:numCache>
            </c:numRef>
          </c:val>
          <c:smooth val="0"/>
        </c:ser>
        <c:marker val="1"/>
        <c:axId val="63402703"/>
        <c:axId val="33753416"/>
      </c:lineChart>
      <c:dateAx>
        <c:axId val="634027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341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2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595"/>
          <c:w val="0.189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01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'ประปา ป.3'!$D$3:$D$4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'ประปา ป.3'!$C$5:$C$16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'ประปา ป.3'!$D$5:$D$16</c:f>
              <c:numCache>
                <c:ptCount val="12"/>
                <c:pt idx="0">
                  <c:v>16789000</c:v>
                </c:pt>
                <c:pt idx="1">
                  <c:v>16644000</c:v>
                </c:pt>
                <c:pt idx="2">
                  <c:v>14108000</c:v>
                </c:pt>
                <c:pt idx="3">
                  <c:v>14058000</c:v>
                </c:pt>
                <c:pt idx="4">
                  <c:v>8680000</c:v>
                </c:pt>
                <c:pt idx="5">
                  <c:v>18628000</c:v>
                </c:pt>
                <c:pt idx="6">
                  <c:v>18715000</c:v>
                </c:pt>
                <c:pt idx="7">
                  <c:v>12002000</c:v>
                </c:pt>
                <c:pt idx="8">
                  <c:v>14153000</c:v>
                </c:pt>
                <c:pt idx="9">
                  <c:v>2136000</c:v>
                </c:pt>
                <c:pt idx="10">
                  <c:v>5055000</c:v>
                </c:pt>
                <c:pt idx="11">
                  <c:v>15062000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'ประปา ป.3'!$E$3:$E$4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'ประปา ป.3'!$C$5:$C$16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'ประปา ป.3'!$E$5:$E$16</c:f>
              <c:numCache>
                <c:ptCount val="12"/>
                <c:pt idx="0">
                  <c:v>501789.34</c:v>
                </c:pt>
                <c:pt idx="1">
                  <c:v>497291.06</c:v>
                </c:pt>
                <c:pt idx="2">
                  <c:v>421312.5</c:v>
                </c:pt>
                <c:pt idx="3">
                  <c:v>419814.5</c:v>
                </c:pt>
                <c:pt idx="4">
                  <c:v>258689.62</c:v>
                </c:pt>
                <c:pt idx="5">
                  <c:v>556731.7</c:v>
                </c:pt>
                <c:pt idx="6">
                  <c:v>559338.22</c:v>
                </c:pt>
                <c:pt idx="7">
                  <c:v>358216.74</c:v>
                </c:pt>
                <c:pt idx="8">
                  <c:v>422660.7</c:v>
                </c:pt>
                <c:pt idx="9">
                  <c:v>62763.6</c:v>
                </c:pt>
                <c:pt idx="10">
                  <c:v>150084.62</c:v>
                </c:pt>
                <c:pt idx="11">
                  <c:v>449851.25</c:v>
                </c:pt>
              </c:numCache>
            </c:numRef>
          </c:val>
          <c:smooth val="0"/>
        </c:ser>
        <c:marker val="1"/>
        <c:axId val="35345289"/>
        <c:axId val="49672146"/>
      </c:lineChart>
      <c:dateAx>
        <c:axId val="353452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214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672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45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595"/>
          <c:w val="0.189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25"/>
          <c:w val="0.802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รวมไฟฟ้า!$D$3:$D$4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รวมไฟฟ้า!$D$5:$D$16</c:f>
              <c:numCache>
                <c:ptCount val="12"/>
                <c:pt idx="0">
                  <c:v>829960</c:v>
                </c:pt>
                <c:pt idx="1">
                  <c:v>839920</c:v>
                </c:pt>
                <c:pt idx="2">
                  <c:v>635240</c:v>
                </c:pt>
                <c:pt idx="3">
                  <c:v>523760</c:v>
                </c:pt>
                <c:pt idx="4">
                  <c:v>719960</c:v>
                </c:pt>
                <c:pt idx="5">
                  <c:v>958240</c:v>
                </c:pt>
                <c:pt idx="6">
                  <c:v>874800</c:v>
                </c:pt>
                <c:pt idx="7">
                  <c:v>1010440</c:v>
                </c:pt>
                <c:pt idx="8">
                  <c:v>517800</c:v>
                </c:pt>
                <c:pt idx="9">
                  <c:v>572840</c:v>
                </c:pt>
                <c:pt idx="10">
                  <c:v>900600</c:v>
                </c:pt>
                <c:pt idx="11">
                  <c:v>900780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รวมไฟฟ้า!$E$3:$E$4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21459</c:v>
                </c:pt>
                <c:pt idx="1">
                  <c:v>21490</c:v>
                </c:pt>
                <c:pt idx="2">
                  <c:v>21520</c:v>
                </c:pt>
                <c:pt idx="3">
                  <c:v>21551</c:v>
                </c:pt>
                <c:pt idx="4">
                  <c:v>21582</c:v>
                </c:pt>
                <c:pt idx="5">
                  <c:v>21610</c:v>
                </c:pt>
                <c:pt idx="6">
                  <c:v>21641</c:v>
                </c:pt>
                <c:pt idx="7">
                  <c:v>21671</c:v>
                </c:pt>
                <c:pt idx="8">
                  <c:v>21702</c:v>
                </c:pt>
                <c:pt idx="9">
                  <c:v>21732</c:v>
                </c:pt>
                <c:pt idx="10">
                  <c:v>21763</c:v>
                </c:pt>
                <c:pt idx="11">
                  <c:v>21794</c:v>
                </c:pt>
              </c:strCache>
            </c:strRef>
          </c:cat>
          <c:val>
            <c:numRef>
              <c:f>รวมไฟฟ้า!$E$5:$E$16</c:f>
              <c:numCache>
                <c:ptCount val="12"/>
                <c:pt idx="0">
                  <c:v>3285706.96</c:v>
                </c:pt>
                <c:pt idx="1">
                  <c:v>3368761.8499999996</c:v>
                </c:pt>
                <c:pt idx="2">
                  <c:v>2548696.69</c:v>
                </c:pt>
                <c:pt idx="3">
                  <c:v>2159681.31</c:v>
                </c:pt>
                <c:pt idx="4">
                  <c:v>2908198.63</c:v>
                </c:pt>
                <c:pt idx="5">
                  <c:v>3801580.2</c:v>
                </c:pt>
                <c:pt idx="6">
                  <c:v>3472763.66</c:v>
                </c:pt>
                <c:pt idx="7">
                  <c:v>3673377.5300000003</c:v>
                </c:pt>
                <c:pt idx="8">
                  <c:v>2038722.74</c:v>
                </c:pt>
                <c:pt idx="9">
                  <c:v>2145713.8200000003</c:v>
                </c:pt>
                <c:pt idx="10">
                  <c:v>3350652.69</c:v>
                </c:pt>
                <c:pt idx="11">
                  <c:v>3318780.49</c:v>
                </c:pt>
              </c:numCache>
            </c:numRef>
          </c:val>
          <c:smooth val="0"/>
        </c:ser>
        <c:marker val="1"/>
        <c:axId val="44396131"/>
        <c:axId val="64020860"/>
      </c:lineChart>
      <c:dateAx>
        <c:axId val="443961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08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6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595"/>
          <c:w val="0.189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Chart 1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24525"/>
    <xdr:graphicFrame>
      <xdr:nvGraphicFramePr>
        <xdr:cNvPr id="1" name="Shape 1025"/>
        <xdr:cNvGraphicFramePr/>
      </xdr:nvGraphicFramePr>
      <xdr:xfrm>
        <a:off x="0" y="0"/>
        <a:ext cx="92964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1;&#3637;&#3591;&#3610;&#3611;&#3619;&#3632;&#3617;&#3634;&#3603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ผนภูมิไฟฟ้า54"/>
      <sheetName val="แผนภูมิประปา54"/>
      <sheetName val="ค่าประปา54"/>
      <sheetName val="ค่าไฟฟ้า54"/>
    </sheetNames>
    <sheetDataSet>
      <sheetData sheetId="4">
        <row r="16">
          <cell r="D16">
            <v>370240</v>
          </cell>
          <cell r="E16">
            <v>1440317.61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zoomScalePageLayoutView="0" workbookViewId="0" topLeftCell="A1">
      <selection activeCell="E17" sqref="E17"/>
    </sheetView>
  </sheetViews>
  <sheetFormatPr defaultColWidth="9.140625" defaultRowHeight="21" customHeight="1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0" t="s">
        <v>21</v>
      </c>
      <c r="B1" s="50"/>
      <c r="C1" s="50"/>
      <c r="D1" s="50"/>
      <c r="E1" s="50"/>
      <c r="F1" s="50"/>
      <c r="G1" s="50"/>
      <c r="H1" s="20"/>
      <c r="I1" s="20"/>
      <c r="J1" s="20"/>
    </row>
    <row r="2" spans="1:10" ht="21" customHeight="1">
      <c r="A2" s="49" t="s">
        <v>18</v>
      </c>
      <c r="B2" s="49"/>
      <c r="C2" s="49"/>
      <c r="D2" s="49"/>
      <c r="E2" s="49"/>
      <c r="F2" s="49"/>
      <c r="G2" s="49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48" t="s">
        <v>13</v>
      </c>
      <c r="G3" s="48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21459</v>
      </c>
      <c r="C5" s="10">
        <f>1456+1360+1176</f>
        <v>3992</v>
      </c>
      <c r="D5" s="10">
        <v>424880</v>
      </c>
      <c r="E5" s="10">
        <v>1801514.18</v>
      </c>
      <c r="F5" s="39">
        <f>D5-'[1]ค่าไฟฟ้า54'!$D$16</f>
        <v>54640</v>
      </c>
      <c r="G5" s="10">
        <f>E5-'[1]ค่าไฟฟ้า54'!$E$16</f>
        <v>361196.56999999983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21490</v>
      </c>
      <c r="C6" s="10">
        <f>1512+1320+1024</f>
        <v>3856</v>
      </c>
      <c r="D6" s="10">
        <v>429040</v>
      </c>
      <c r="E6" s="10">
        <v>1856912.91</v>
      </c>
      <c r="F6" s="39">
        <f>D6-D5</f>
        <v>4160</v>
      </c>
      <c r="G6" s="10">
        <f>E6-E5</f>
        <v>55398.72999999998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21520</v>
      </c>
      <c r="C7" s="10">
        <f>1328+1184+912</f>
        <v>3424</v>
      </c>
      <c r="D7" s="10">
        <v>293920</v>
      </c>
      <c r="E7" s="10">
        <v>1287667.24</v>
      </c>
      <c r="F7" s="39">
        <f aca="true" t="shared" si="0" ref="F7:F16">D7-D6</f>
        <v>-135120</v>
      </c>
      <c r="G7" s="10">
        <f aca="true" t="shared" si="1" ref="G7:G16">E7-E6</f>
        <v>-569245.6699999999</v>
      </c>
      <c r="H7" s="21"/>
      <c r="I7" s="22"/>
      <c r="J7" s="23"/>
      <c r="K7" s="14"/>
    </row>
    <row r="8" spans="1:11" ht="21" customHeight="1">
      <c r="A8" s="26">
        <v>4</v>
      </c>
      <c r="B8" s="43">
        <v>21551</v>
      </c>
      <c r="C8" s="10">
        <f>1328+1184+912</f>
        <v>3424</v>
      </c>
      <c r="D8" s="10">
        <v>293920</v>
      </c>
      <c r="E8" s="10">
        <v>1287667.24</v>
      </c>
      <c r="F8" s="39">
        <f t="shared" si="0"/>
        <v>0</v>
      </c>
      <c r="G8" s="10">
        <f t="shared" si="1"/>
        <v>0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21582</v>
      </c>
      <c r="C9" s="10">
        <f>1568+1064+936</f>
        <v>3568</v>
      </c>
      <c r="D9" s="10">
        <v>379520</v>
      </c>
      <c r="E9" s="10">
        <v>1662316.44</v>
      </c>
      <c r="F9" s="39">
        <f t="shared" si="0"/>
        <v>85600</v>
      </c>
      <c r="G9" s="10">
        <f t="shared" si="1"/>
        <v>374649.19999999995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21610</v>
      </c>
      <c r="C10" s="10">
        <f>1568+1336+1296</f>
        <v>4200</v>
      </c>
      <c r="D10" s="10">
        <v>489440</v>
      </c>
      <c r="E10" s="10">
        <v>2091869.84</v>
      </c>
      <c r="F10" s="39">
        <f t="shared" si="0"/>
        <v>109920</v>
      </c>
      <c r="G10" s="10">
        <f t="shared" si="1"/>
        <v>429553.40000000014</v>
      </c>
      <c r="H10" s="21"/>
      <c r="I10" s="22"/>
      <c r="J10" s="23"/>
      <c r="K10" s="14"/>
    </row>
    <row r="11" spans="1:11" ht="21" customHeight="1">
      <c r="A11" s="26">
        <v>7</v>
      </c>
      <c r="B11" s="43">
        <v>21641</v>
      </c>
      <c r="C11" s="10">
        <f>1896+1504+1264</f>
        <v>4664</v>
      </c>
      <c r="D11" s="10">
        <v>443600</v>
      </c>
      <c r="E11" s="10">
        <v>1916406.31</v>
      </c>
      <c r="F11" s="39">
        <f t="shared" si="0"/>
        <v>-45840</v>
      </c>
      <c r="G11" s="10">
        <f t="shared" si="1"/>
        <v>-175463.53000000003</v>
      </c>
      <c r="H11" s="21"/>
      <c r="I11" s="22"/>
      <c r="J11" s="23"/>
      <c r="K11" s="14"/>
    </row>
    <row r="12" spans="1:11" ht="21" customHeight="1">
      <c r="A12" s="26">
        <v>8</v>
      </c>
      <c r="B12" s="43">
        <v>21671</v>
      </c>
      <c r="C12" s="10">
        <f>2088+1536+1312</f>
        <v>4936</v>
      </c>
      <c r="D12" s="10">
        <v>495440</v>
      </c>
      <c r="E12" s="10">
        <v>1994175.99</v>
      </c>
      <c r="F12" s="39">
        <f t="shared" si="0"/>
        <v>51840</v>
      </c>
      <c r="G12" s="10">
        <f t="shared" si="1"/>
        <v>77769.67999999993</v>
      </c>
      <c r="H12" s="21"/>
      <c r="I12" s="22"/>
      <c r="J12" s="23"/>
      <c r="K12" s="14"/>
    </row>
    <row r="13" spans="1:11" ht="21" customHeight="1">
      <c r="A13" s="26">
        <v>9</v>
      </c>
      <c r="B13" s="43">
        <v>21702</v>
      </c>
      <c r="C13" s="10">
        <f>1560+1392+864</f>
        <v>3816</v>
      </c>
      <c r="D13" s="10">
        <v>330960</v>
      </c>
      <c r="E13" s="10">
        <v>1374077.98</v>
      </c>
      <c r="F13" s="39">
        <f t="shared" si="0"/>
        <v>-164480</v>
      </c>
      <c r="G13" s="10">
        <f t="shared" si="1"/>
        <v>-620098.01</v>
      </c>
      <c r="H13" s="21"/>
      <c r="I13" s="22"/>
      <c r="J13" s="23"/>
      <c r="K13" s="14"/>
    </row>
    <row r="14" spans="1:11" ht="21" customHeight="1">
      <c r="A14" s="26">
        <v>10</v>
      </c>
      <c r="B14" s="43">
        <v>21732</v>
      </c>
      <c r="C14" s="10">
        <f>1392+1048+1200</f>
        <v>3640</v>
      </c>
      <c r="D14" s="10">
        <v>334800</v>
      </c>
      <c r="E14" s="10">
        <v>1322150.32</v>
      </c>
      <c r="F14" s="39">
        <f t="shared" si="0"/>
        <v>3840</v>
      </c>
      <c r="G14" s="10">
        <f t="shared" si="1"/>
        <v>-51927.659999999916</v>
      </c>
      <c r="H14" s="21"/>
      <c r="I14" s="18"/>
      <c r="J14" s="19"/>
      <c r="K14" s="14"/>
    </row>
    <row r="15" spans="1:11" ht="21" customHeight="1">
      <c r="A15" s="26">
        <v>11</v>
      </c>
      <c r="B15" s="43">
        <v>21763</v>
      </c>
      <c r="C15" s="10">
        <f>1784+1480+1152</f>
        <v>4416</v>
      </c>
      <c r="D15" s="10">
        <v>445280</v>
      </c>
      <c r="E15" s="10">
        <v>1822940.97</v>
      </c>
      <c r="F15" s="39">
        <f t="shared" si="0"/>
        <v>110480</v>
      </c>
      <c r="G15" s="10">
        <f t="shared" si="1"/>
        <v>500790.6499999999</v>
      </c>
      <c r="H15" s="14"/>
      <c r="I15" s="18"/>
      <c r="J15" s="19"/>
      <c r="K15" s="14"/>
    </row>
    <row r="16" spans="1:11" ht="21" customHeight="1">
      <c r="A16" s="26">
        <v>12</v>
      </c>
      <c r="B16" s="43">
        <v>21794</v>
      </c>
      <c r="C16" s="10">
        <f>1704+1363+1363</f>
        <v>4430</v>
      </c>
      <c r="D16" s="10">
        <v>464300</v>
      </c>
      <c r="E16" s="10">
        <v>1857500.89</v>
      </c>
      <c r="F16" s="39">
        <f t="shared" si="0"/>
        <v>19020</v>
      </c>
      <c r="G16" s="10">
        <f t="shared" si="1"/>
        <v>34559.919999999925</v>
      </c>
      <c r="H16" s="14"/>
      <c r="I16" s="18"/>
      <c r="J16" s="19"/>
      <c r="K16" s="14"/>
    </row>
    <row r="17" spans="1:11" ht="21" customHeight="1">
      <c r="A17" s="46" t="s">
        <v>8</v>
      </c>
      <c r="B17" s="47"/>
      <c r="C17" s="12">
        <f>SUM(C5:C16)</f>
        <v>48366</v>
      </c>
      <c r="D17" s="12">
        <f>SUM(D5:D16)</f>
        <v>4825100</v>
      </c>
      <c r="E17" s="12">
        <f>SUM(E5:E16)</f>
        <v>20275200.310000002</v>
      </c>
      <c r="F17" s="40">
        <f>SUM(F5:F16)</f>
        <v>94060</v>
      </c>
      <c r="G17" s="40">
        <f>SUM(G5:G16)</f>
        <v>417183.2799999998</v>
      </c>
      <c r="H17" s="14"/>
      <c r="I17" s="18"/>
      <c r="J17" s="19"/>
      <c r="K17" s="14"/>
    </row>
    <row r="18" spans="1:11" ht="21" customHeight="1">
      <c r="A18" s="44" t="s">
        <v>9</v>
      </c>
      <c r="B18" s="45"/>
      <c r="C18" s="11">
        <f>AVERAGE(C5:C16)</f>
        <v>4030.5</v>
      </c>
      <c r="D18" s="11">
        <f>AVERAGE(D5:D16)</f>
        <v>402091.6666666667</v>
      </c>
      <c r="E18" s="11">
        <f>AVERAGE(E5:E16)</f>
        <v>1689600.0258333336</v>
      </c>
      <c r="F18" s="41">
        <f>AVERAGE(F5:F16)</f>
        <v>7838.333333333333</v>
      </c>
      <c r="G18" s="41">
        <f>AVERAGE(G5:G16)</f>
        <v>34765.273333333316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1" ht="21" customHeight="1">
      <c r="D31" s="34" t="s">
        <v>7</v>
      </c>
    </row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A18:B18"/>
    <mergeCell ref="A17:B17"/>
    <mergeCell ref="F3:G3"/>
    <mergeCell ref="A2:G2"/>
    <mergeCell ref="A1:G1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55"/>
  <sheetViews>
    <sheetView zoomScalePageLayoutView="0" workbookViewId="0" topLeftCell="A1">
      <selection activeCell="I9" sqref="I9"/>
    </sheetView>
  </sheetViews>
  <sheetFormatPr defaultColWidth="9.140625" defaultRowHeight="21" customHeight="1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0" t="s">
        <v>20</v>
      </c>
      <c r="C1" s="50"/>
      <c r="D1" s="50"/>
      <c r="E1" s="50"/>
      <c r="F1" s="50"/>
      <c r="G1" s="50"/>
      <c r="H1" s="20"/>
      <c r="I1" s="20"/>
      <c r="J1" s="20"/>
    </row>
    <row r="2" spans="2:10" ht="21" customHeight="1">
      <c r="B2" s="49" t="s">
        <v>17</v>
      </c>
      <c r="C2" s="49"/>
      <c r="D2" s="49"/>
      <c r="E2" s="49"/>
      <c r="F2" s="49"/>
      <c r="G2" s="49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8" t="s">
        <v>13</v>
      </c>
      <c r="G3" s="48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21459</v>
      </c>
      <c r="D5" s="10">
        <v>9044000</v>
      </c>
      <c r="E5" s="10">
        <v>269749.14</v>
      </c>
      <c r="F5" s="39"/>
      <c r="G5" s="10"/>
      <c r="H5" s="21"/>
      <c r="I5" s="22"/>
      <c r="J5" s="23"/>
      <c r="K5" s="14"/>
    </row>
    <row r="6" spans="2:11" ht="21" customHeight="1">
      <c r="B6" s="26">
        <v>2</v>
      </c>
      <c r="C6" s="43">
        <v>21490</v>
      </c>
      <c r="D6" s="10">
        <v>7970000</v>
      </c>
      <c r="E6" s="10">
        <v>237572.1</v>
      </c>
      <c r="F6" s="39">
        <f>D6-D5</f>
        <v>-1074000</v>
      </c>
      <c r="G6" s="10">
        <f>E6-E5</f>
        <v>-32177.040000000008</v>
      </c>
      <c r="H6" s="21"/>
      <c r="I6" s="22"/>
      <c r="J6" s="23"/>
      <c r="K6" s="14"/>
    </row>
    <row r="7" spans="2:11" ht="21" customHeight="1">
      <c r="B7" s="26">
        <v>3</v>
      </c>
      <c r="C7" s="43">
        <v>21520</v>
      </c>
      <c r="D7" s="10">
        <v>9014000</v>
      </c>
      <c r="E7" s="10">
        <v>268850.34</v>
      </c>
      <c r="F7" s="39">
        <f>D7-D6</f>
        <v>1044000</v>
      </c>
      <c r="G7" s="10">
        <f>E7-E6</f>
        <v>31278.24000000002</v>
      </c>
      <c r="H7" s="21"/>
      <c r="I7" s="22"/>
      <c r="J7" s="23"/>
      <c r="K7" s="14"/>
    </row>
    <row r="8" spans="2:11" ht="21" customHeight="1">
      <c r="B8" s="26">
        <v>4</v>
      </c>
      <c r="C8" s="43">
        <v>21551</v>
      </c>
      <c r="D8" s="10">
        <v>8238000</v>
      </c>
      <c r="E8" s="10">
        <v>245601.38</v>
      </c>
      <c r="F8" s="39">
        <f>D9-D7</f>
        <v>-1260000</v>
      </c>
      <c r="G8" s="10">
        <f>E9-E7</f>
        <v>-37749.600000000035</v>
      </c>
      <c r="H8" s="21"/>
      <c r="I8" s="22"/>
      <c r="J8" s="23"/>
      <c r="K8" s="14"/>
    </row>
    <row r="9" spans="2:11" ht="21" customHeight="1">
      <c r="B9" s="26">
        <v>5</v>
      </c>
      <c r="C9" s="43">
        <v>21582</v>
      </c>
      <c r="D9" s="10">
        <v>7754000</v>
      </c>
      <c r="E9" s="10">
        <v>231100.74</v>
      </c>
      <c r="F9" s="39">
        <f aca="true" t="shared" si="0" ref="F9:F16">D10-D8</f>
        <v>869000</v>
      </c>
      <c r="G9" s="10">
        <f aca="true" t="shared" si="1" ref="G9:G16">E10-E8</f>
        <v>26035.23999999999</v>
      </c>
      <c r="H9" s="21"/>
      <c r="I9" s="22"/>
      <c r="J9" s="23"/>
      <c r="K9" s="14"/>
    </row>
    <row r="10" spans="2:11" ht="21" customHeight="1">
      <c r="B10" s="26">
        <v>6</v>
      </c>
      <c r="C10" s="43">
        <v>21610</v>
      </c>
      <c r="D10" s="10">
        <v>9107000</v>
      </c>
      <c r="E10" s="10">
        <v>271636.62</v>
      </c>
      <c r="F10" s="39">
        <f t="shared" si="0"/>
        <v>2807000</v>
      </c>
      <c r="G10" s="10">
        <f t="shared" si="1"/>
        <v>84097.72000000003</v>
      </c>
      <c r="H10" s="21"/>
      <c r="I10" s="22"/>
      <c r="J10" s="23"/>
      <c r="K10" s="14"/>
    </row>
    <row r="11" spans="2:11" ht="21" customHeight="1">
      <c r="B11" s="26">
        <v>7</v>
      </c>
      <c r="C11" s="43">
        <v>21641</v>
      </c>
      <c r="D11" s="10">
        <v>10561000</v>
      </c>
      <c r="E11" s="10">
        <v>315198.46</v>
      </c>
      <c r="F11" s="39">
        <f t="shared" si="0"/>
        <v>1325000</v>
      </c>
      <c r="G11" s="10">
        <f t="shared" si="1"/>
        <v>39697</v>
      </c>
      <c r="H11" s="21" t="s">
        <v>7</v>
      </c>
      <c r="I11" s="22"/>
      <c r="J11" s="23"/>
      <c r="K11" s="14"/>
    </row>
    <row r="12" spans="2:11" ht="21" customHeight="1">
      <c r="B12" s="26">
        <v>8</v>
      </c>
      <c r="C12" s="43">
        <v>21671</v>
      </c>
      <c r="D12" s="10">
        <v>10432000</v>
      </c>
      <c r="E12" s="10">
        <v>311333.62</v>
      </c>
      <c r="F12" s="39">
        <f t="shared" si="0"/>
        <v>-19000</v>
      </c>
      <c r="G12" s="10">
        <f t="shared" si="1"/>
        <v>-569.2400000000489</v>
      </c>
      <c r="H12" s="21"/>
      <c r="I12" s="22"/>
      <c r="J12" s="23"/>
      <c r="K12" s="14"/>
    </row>
    <row r="13" spans="2:11" ht="21" customHeight="1">
      <c r="B13" s="26">
        <v>9</v>
      </c>
      <c r="C13" s="43">
        <v>21702</v>
      </c>
      <c r="D13" s="10">
        <v>10542000</v>
      </c>
      <c r="E13" s="10">
        <v>314629.22</v>
      </c>
      <c r="F13" s="39">
        <f t="shared" si="0"/>
        <v>-662000</v>
      </c>
      <c r="G13" s="10">
        <f t="shared" si="1"/>
        <v>-19833.52000000002</v>
      </c>
      <c r="H13" s="21"/>
      <c r="I13" s="22"/>
      <c r="J13" s="23"/>
      <c r="K13" s="14"/>
    </row>
    <row r="14" spans="2:11" ht="21" customHeight="1">
      <c r="B14" s="26">
        <v>10</v>
      </c>
      <c r="C14" s="43">
        <v>21732</v>
      </c>
      <c r="D14" s="10">
        <v>9770000</v>
      </c>
      <c r="E14" s="10">
        <v>291500.1</v>
      </c>
      <c r="F14" s="39">
        <f t="shared" si="0"/>
        <v>-30000</v>
      </c>
      <c r="G14" s="10">
        <f t="shared" si="1"/>
        <v>-898.7999999999884</v>
      </c>
      <c r="H14" s="14"/>
      <c r="I14" s="18"/>
      <c r="J14" s="19"/>
      <c r="K14" s="14"/>
    </row>
    <row r="15" spans="2:11" ht="21" customHeight="1">
      <c r="B15" s="26">
        <v>11</v>
      </c>
      <c r="C15" s="43">
        <v>21763</v>
      </c>
      <c r="D15" s="10">
        <v>10512000</v>
      </c>
      <c r="E15" s="10">
        <v>313730.42</v>
      </c>
      <c r="F15" s="39">
        <f t="shared" si="0"/>
        <v>530000</v>
      </c>
      <c r="G15" s="10">
        <f t="shared" si="1"/>
        <v>15878.800000000047</v>
      </c>
      <c r="H15" s="14"/>
      <c r="I15" s="18"/>
      <c r="J15" s="19"/>
      <c r="K15" s="14"/>
    </row>
    <row r="16" spans="2:11" ht="21" customHeight="1">
      <c r="B16" s="26">
        <v>12</v>
      </c>
      <c r="C16" s="43">
        <v>21794</v>
      </c>
      <c r="D16" s="10">
        <v>10300000</v>
      </c>
      <c r="E16" s="10">
        <v>307378.9</v>
      </c>
      <c r="F16" s="39">
        <f t="shared" si="0"/>
        <v>102732000</v>
      </c>
      <c r="G16" s="10">
        <f t="shared" si="1"/>
        <v>3064550.62</v>
      </c>
      <c r="H16" s="14"/>
      <c r="I16" s="18"/>
      <c r="J16" s="19"/>
      <c r="K16" s="14"/>
    </row>
    <row r="17" spans="2:11" ht="21" customHeight="1">
      <c r="B17" s="46" t="s">
        <v>8</v>
      </c>
      <c r="C17" s="47"/>
      <c r="D17" s="12">
        <f>SUM(D5:D16)</f>
        <v>113244000</v>
      </c>
      <c r="E17" s="12">
        <f>SUM(E5:E16)</f>
        <v>3378281.04</v>
      </c>
      <c r="F17" s="40">
        <f>SUM(F5:F16)</f>
        <v>106262000</v>
      </c>
      <c r="G17" s="40">
        <f>SUM(G5:G16)</f>
        <v>3170309.42</v>
      </c>
      <c r="H17" s="14"/>
      <c r="I17" s="18"/>
      <c r="J17" s="19"/>
      <c r="K17" s="14"/>
    </row>
    <row r="18" spans="2:11" ht="21" customHeight="1">
      <c r="B18" s="44" t="s">
        <v>9</v>
      </c>
      <c r="C18" s="45"/>
      <c r="D18" s="11">
        <f>AVERAGE(D5:D16)</f>
        <v>9437000</v>
      </c>
      <c r="E18" s="11">
        <f>AVERAGE(E5:E16)</f>
        <v>281523.42</v>
      </c>
      <c r="F18" s="41">
        <f>AVERAGE(F5:F16)</f>
        <v>9660181.818181818</v>
      </c>
      <c r="G18" s="41">
        <f>AVERAGE(G5:G16)</f>
        <v>288209.94727272727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B18:C18"/>
    <mergeCell ref="B17:C17"/>
    <mergeCell ref="F3:G3"/>
    <mergeCell ref="B2:G2"/>
    <mergeCell ref="B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0" t="s">
        <v>21</v>
      </c>
      <c r="B1" s="50"/>
      <c r="C1" s="50"/>
      <c r="D1" s="50"/>
      <c r="E1" s="50"/>
      <c r="F1" s="50"/>
      <c r="G1" s="50"/>
      <c r="H1" s="20"/>
      <c r="I1" s="20"/>
      <c r="J1" s="20"/>
    </row>
    <row r="2" spans="1:10" ht="21" customHeight="1">
      <c r="A2" s="49" t="s">
        <v>19</v>
      </c>
      <c r="B2" s="49"/>
      <c r="C2" s="49"/>
      <c r="D2" s="49"/>
      <c r="E2" s="49"/>
      <c r="F2" s="49"/>
      <c r="G2" s="49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48" t="s">
        <v>13</v>
      </c>
      <c r="G3" s="48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21459</v>
      </c>
      <c r="C5" s="10">
        <f>748+844+840</f>
        <v>2432</v>
      </c>
      <c r="D5" s="10">
        <v>405080</v>
      </c>
      <c r="E5" s="10">
        <v>1484192.78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21490</v>
      </c>
      <c r="C6" s="10">
        <f>776+940+828</f>
        <v>2544</v>
      </c>
      <c r="D6" s="10">
        <v>410880</v>
      </c>
      <c r="E6" s="10">
        <v>1511848.94</v>
      </c>
      <c r="F6" s="39">
        <f>D6-D5</f>
        <v>5800</v>
      </c>
      <c r="G6" s="10">
        <f>E6-E5</f>
        <v>27656.159999999916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21520</v>
      </c>
      <c r="C7" s="3">
        <f>724+908+776</f>
        <v>2408</v>
      </c>
      <c r="D7" s="10">
        <v>341320</v>
      </c>
      <c r="E7" s="10">
        <v>1261029.45</v>
      </c>
      <c r="F7" s="39">
        <f>E7-D6</f>
        <v>850149.45</v>
      </c>
      <c r="G7" s="10">
        <f>E7-E6</f>
        <v>-250819.49</v>
      </c>
      <c r="H7" s="21"/>
      <c r="I7" s="22"/>
      <c r="J7" s="23"/>
      <c r="K7" s="14"/>
    </row>
    <row r="8" spans="1:11" ht="21" customHeight="1">
      <c r="A8" s="26">
        <v>4</v>
      </c>
      <c r="B8" s="43">
        <v>21551</v>
      </c>
      <c r="C8" s="10">
        <f>684+916+824</f>
        <v>2424</v>
      </c>
      <c r="D8" s="10">
        <v>229840</v>
      </c>
      <c r="E8" s="10">
        <v>872014.07</v>
      </c>
      <c r="F8" s="39">
        <f>D8-E7</f>
        <v>-1031189.45</v>
      </c>
      <c r="G8" s="10">
        <f>E8-E7</f>
        <v>-389015.38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21582</v>
      </c>
      <c r="C9" s="10">
        <f>644+848+716</f>
        <v>2208</v>
      </c>
      <c r="D9" s="10">
        <v>340440</v>
      </c>
      <c r="E9" s="10">
        <v>1245882.19</v>
      </c>
      <c r="F9" s="39">
        <f aca="true" t="shared" si="0" ref="F9:G16">D9-D8</f>
        <v>110600</v>
      </c>
      <c r="G9" s="10">
        <f t="shared" si="0"/>
        <v>373868.12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21610</v>
      </c>
      <c r="C10" s="10">
        <f>796+944+940</f>
        <v>2680</v>
      </c>
      <c r="D10" s="10">
        <v>468800</v>
      </c>
      <c r="E10" s="10">
        <v>1709710.36</v>
      </c>
      <c r="F10" s="39">
        <f t="shared" si="0"/>
        <v>128360</v>
      </c>
      <c r="G10" s="10">
        <f t="shared" si="0"/>
        <v>463828.17000000016</v>
      </c>
      <c r="H10" s="21"/>
      <c r="I10" s="22"/>
      <c r="J10" s="23"/>
      <c r="K10" s="14"/>
    </row>
    <row r="11" spans="1:11" ht="21" customHeight="1">
      <c r="A11" s="26">
        <v>7</v>
      </c>
      <c r="B11" s="43">
        <v>21641</v>
      </c>
      <c r="C11" s="10">
        <f>924+1156+1044</f>
        <v>3124</v>
      </c>
      <c r="D11" s="10">
        <v>431200</v>
      </c>
      <c r="E11" s="10">
        <v>1556357.35</v>
      </c>
      <c r="F11" s="39">
        <f t="shared" si="0"/>
        <v>-37600</v>
      </c>
      <c r="G11" s="10">
        <f t="shared" si="0"/>
        <v>-153353.01</v>
      </c>
      <c r="H11" s="21"/>
      <c r="I11" s="22"/>
      <c r="J11" s="23"/>
      <c r="K11" s="14"/>
    </row>
    <row r="12" spans="1:11" ht="21" customHeight="1">
      <c r="A12" s="26">
        <v>8</v>
      </c>
      <c r="B12" s="43">
        <v>21671</v>
      </c>
      <c r="C12" s="10">
        <f>964+1140+1076</f>
        <v>3180</v>
      </c>
      <c r="D12" s="10">
        <v>515000</v>
      </c>
      <c r="E12" s="10">
        <v>1679201.54</v>
      </c>
      <c r="F12" s="39">
        <f t="shared" si="0"/>
        <v>83800</v>
      </c>
      <c r="G12" s="10">
        <f t="shared" si="0"/>
        <v>122844.18999999994</v>
      </c>
      <c r="H12" s="21"/>
      <c r="I12" s="22"/>
      <c r="J12" s="23"/>
      <c r="K12" s="14"/>
    </row>
    <row r="13" spans="1:11" ht="21" customHeight="1">
      <c r="A13" s="26">
        <v>9</v>
      </c>
      <c r="B13" s="43">
        <v>21702</v>
      </c>
      <c r="C13" s="10">
        <f>492+496+360</f>
        <v>1348</v>
      </c>
      <c r="D13" s="10">
        <v>186840</v>
      </c>
      <c r="E13" s="10">
        <v>664644.76</v>
      </c>
      <c r="F13" s="39">
        <f t="shared" si="0"/>
        <v>-328160</v>
      </c>
      <c r="G13" s="10">
        <f t="shared" si="0"/>
        <v>-1014556.78</v>
      </c>
      <c r="H13" s="21"/>
      <c r="I13" s="22"/>
      <c r="J13" s="23"/>
      <c r="K13" s="14"/>
    </row>
    <row r="14" spans="1:11" ht="21" customHeight="1">
      <c r="A14" s="26">
        <v>10</v>
      </c>
      <c r="B14" s="43">
        <v>21732</v>
      </c>
      <c r="C14" s="10">
        <f>700+772+644</f>
        <v>2116</v>
      </c>
      <c r="D14" s="10">
        <v>238040</v>
      </c>
      <c r="E14" s="10">
        <v>823563.5</v>
      </c>
      <c r="F14" s="39">
        <f t="shared" si="0"/>
        <v>51200</v>
      </c>
      <c r="G14" s="10">
        <f t="shared" si="0"/>
        <v>158918.74</v>
      </c>
      <c r="H14" s="21"/>
      <c r="I14" s="18"/>
      <c r="J14" s="19"/>
      <c r="K14" s="14"/>
    </row>
    <row r="15" spans="1:11" ht="21" customHeight="1">
      <c r="A15" s="26">
        <v>11</v>
      </c>
      <c r="B15" s="43">
        <v>21763</v>
      </c>
      <c r="C15" s="10">
        <f>872+1128+980</f>
        <v>2980</v>
      </c>
      <c r="D15" s="10">
        <v>455320</v>
      </c>
      <c r="E15" s="10">
        <v>1527711.72</v>
      </c>
      <c r="F15" s="39">
        <f t="shared" si="0"/>
        <v>217280</v>
      </c>
      <c r="G15" s="10">
        <f t="shared" si="0"/>
        <v>704148.22</v>
      </c>
      <c r="H15" s="14"/>
      <c r="I15" s="18"/>
      <c r="J15" s="19"/>
      <c r="K15" s="14"/>
    </row>
    <row r="16" spans="1:11" ht="21" customHeight="1">
      <c r="A16" s="26">
        <v>12</v>
      </c>
      <c r="B16" s="43">
        <v>21794</v>
      </c>
      <c r="C16" s="10">
        <f>768+1004+880</f>
        <v>2652</v>
      </c>
      <c r="D16" s="10">
        <v>436480</v>
      </c>
      <c r="E16" s="10">
        <v>1461279.6</v>
      </c>
      <c r="F16" s="39">
        <f t="shared" si="0"/>
        <v>-18840</v>
      </c>
      <c r="G16" s="10">
        <f t="shared" si="0"/>
        <v>-66432.11999999988</v>
      </c>
      <c r="H16" s="14"/>
      <c r="I16" s="18"/>
      <c r="J16" s="19"/>
      <c r="K16" s="14"/>
    </row>
    <row r="17" spans="1:11" ht="21" customHeight="1">
      <c r="A17" s="46" t="s">
        <v>8</v>
      </c>
      <c r="B17" s="47"/>
      <c r="C17" s="12">
        <f>SUM(C5:C16)</f>
        <v>30096</v>
      </c>
      <c r="D17" s="12">
        <f>SUM(D5:D16)</f>
        <v>4459240</v>
      </c>
      <c r="E17" s="12">
        <f>SUM(E5:E16)</f>
        <v>15797436.26</v>
      </c>
      <c r="F17" s="40">
        <f>SUM(F5:F16)</f>
        <v>31400</v>
      </c>
      <c r="G17" s="40">
        <f>SUM(G5:G16)</f>
        <v>-22913.179999999935</v>
      </c>
      <c r="H17" s="14"/>
      <c r="I17" s="18"/>
      <c r="J17" s="19"/>
      <c r="K17" s="14"/>
    </row>
    <row r="18" spans="1:11" ht="21" customHeight="1">
      <c r="A18" s="44" t="s">
        <v>9</v>
      </c>
      <c r="B18" s="45"/>
      <c r="C18" s="11">
        <f>AVERAGE(C5:C16)</f>
        <v>2508</v>
      </c>
      <c r="D18" s="11">
        <f>AVERAGE(D5:D16)</f>
        <v>371603.3333333333</v>
      </c>
      <c r="E18" s="11">
        <f>AVERAGE(E5:E16)</f>
        <v>1316453.0216666667</v>
      </c>
      <c r="F18" s="41">
        <f>AVERAGE(F5:F16)</f>
        <v>2616.6666666666665</v>
      </c>
      <c r="G18" s="41">
        <f>AVERAGE(G5:G16)</f>
        <v>-1909.4316666666612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K55"/>
  <sheetViews>
    <sheetView zoomScalePageLayoutView="0" workbookViewId="0" topLeftCell="A7">
      <selection activeCell="E17" sqref="E17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0" t="s">
        <v>20</v>
      </c>
      <c r="C1" s="50"/>
      <c r="D1" s="50"/>
      <c r="E1" s="50"/>
      <c r="F1" s="50"/>
      <c r="G1" s="50"/>
      <c r="H1" s="20"/>
      <c r="I1" s="20"/>
      <c r="J1" s="20"/>
    </row>
    <row r="2" spans="2:10" ht="21" customHeight="1">
      <c r="B2" s="49" t="s">
        <v>19</v>
      </c>
      <c r="C2" s="49"/>
      <c r="D2" s="49"/>
      <c r="E2" s="49"/>
      <c r="F2" s="49"/>
      <c r="G2" s="49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8" t="s">
        <v>13</v>
      </c>
      <c r="G3" s="48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21459</v>
      </c>
      <c r="D5" s="10">
        <v>16789000</v>
      </c>
      <c r="E5" s="10">
        <v>501789.34</v>
      </c>
      <c r="F5" s="39"/>
      <c r="G5" s="10"/>
      <c r="H5" s="21">
        <f>E5/D5*1000</f>
        <v>29.887982607659776</v>
      </c>
      <c r="I5" s="22"/>
      <c r="J5" s="23"/>
      <c r="K5" s="14"/>
    </row>
    <row r="6" spans="2:11" ht="21" customHeight="1">
      <c r="B6" s="26">
        <v>2</v>
      </c>
      <c r="C6" s="43">
        <v>21490</v>
      </c>
      <c r="D6" s="10">
        <v>16644000</v>
      </c>
      <c r="E6" s="10">
        <v>497291.06</v>
      </c>
      <c r="F6" s="39">
        <f>D6-D5</f>
        <v>-145000</v>
      </c>
      <c r="G6" s="10">
        <f>E6-E5</f>
        <v>-4498.280000000028</v>
      </c>
      <c r="H6" s="21">
        <f aca="true" t="shared" si="0" ref="H6:H16">E6/D6*1000</f>
        <v>29.878097813025715</v>
      </c>
      <c r="I6" s="22"/>
      <c r="J6" s="23"/>
      <c r="K6" s="14"/>
    </row>
    <row r="7" spans="2:11" ht="21" customHeight="1">
      <c r="B7" s="26">
        <v>3</v>
      </c>
      <c r="C7" s="43">
        <v>21520</v>
      </c>
      <c r="D7" s="10">
        <v>14108000</v>
      </c>
      <c r="E7" s="10">
        <v>421312.5</v>
      </c>
      <c r="F7" s="39">
        <f aca="true" t="shared" si="1" ref="F7:G16">D7-D6</f>
        <v>-2536000</v>
      </c>
      <c r="G7" s="10">
        <f t="shared" si="1"/>
        <v>-75978.56</v>
      </c>
      <c r="H7" s="21">
        <f t="shared" si="0"/>
        <v>29.86337538984973</v>
      </c>
      <c r="I7" s="22"/>
      <c r="J7" s="23"/>
      <c r="K7" s="14"/>
    </row>
    <row r="8" spans="2:11" ht="21" customHeight="1">
      <c r="B8" s="26">
        <v>4</v>
      </c>
      <c r="C8" s="43">
        <v>21551</v>
      </c>
      <c r="D8" s="10">
        <v>14058000</v>
      </c>
      <c r="E8" s="10">
        <v>419814.5</v>
      </c>
      <c r="F8" s="39">
        <f t="shared" si="1"/>
        <v>-50000</v>
      </c>
      <c r="G8" s="10">
        <f t="shared" si="1"/>
        <v>-1498</v>
      </c>
      <c r="H8" s="21">
        <f t="shared" si="0"/>
        <v>29.863031725707785</v>
      </c>
      <c r="I8" s="22"/>
      <c r="J8" s="23"/>
      <c r="K8" s="14"/>
    </row>
    <row r="9" spans="2:11" ht="21" customHeight="1">
      <c r="B9" s="26">
        <v>5</v>
      </c>
      <c r="C9" s="43">
        <v>21582</v>
      </c>
      <c r="D9" s="10">
        <v>8680000</v>
      </c>
      <c r="E9" s="10">
        <v>258689.62</v>
      </c>
      <c r="F9" s="39">
        <f t="shared" si="1"/>
        <v>-5378000</v>
      </c>
      <c r="G9" s="10">
        <f t="shared" si="1"/>
        <v>-161124.88</v>
      </c>
      <c r="H9" s="21">
        <f t="shared" si="0"/>
        <v>29.802951612903225</v>
      </c>
      <c r="I9" s="22"/>
      <c r="J9" s="23"/>
      <c r="K9" s="14"/>
    </row>
    <row r="10" spans="2:11" ht="21" customHeight="1">
      <c r="B10" s="26">
        <v>6</v>
      </c>
      <c r="C10" s="43">
        <v>21610</v>
      </c>
      <c r="D10" s="10">
        <v>18628000</v>
      </c>
      <c r="E10" s="10">
        <v>556731.7</v>
      </c>
      <c r="F10" s="39">
        <f t="shared" si="1"/>
        <v>9948000</v>
      </c>
      <c r="G10" s="10">
        <f t="shared" si="1"/>
        <v>298042.07999999996</v>
      </c>
      <c r="H10" s="21">
        <f t="shared" si="0"/>
        <v>29.886820914751983</v>
      </c>
      <c r="I10" s="22"/>
      <c r="J10" s="23"/>
      <c r="K10" s="14"/>
    </row>
    <row r="11" spans="2:11" ht="21" customHeight="1">
      <c r="B11" s="26">
        <v>7</v>
      </c>
      <c r="C11" s="43">
        <v>21641</v>
      </c>
      <c r="D11" s="10">
        <v>18715000</v>
      </c>
      <c r="E11" s="10">
        <v>559338.22</v>
      </c>
      <c r="F11" s="39">
        <f t="shared" si="1"/>
        <v>87000</v>
      </c>
      <c r="G11" s="10">
        <f t="shared" si="1"/>
        <v>2606.5200000000186</v>
      </c>
      <c r="H11" s="21">
        <f t="shared" si="0"/>
        <v>29.887161100721343</v>
      </c>
      <c r="I11" s="22"/>
      <c r="J11" s="23"/>
      <c r="K11" s="14"/>
    </row>
    <row r="12" spans="2:11" ht="21" customHeight="1">
      <c r="B12" s="26">
        <v>8</v>
      </c>
      <c r="C12" s="43">
        <v>21671</v>
      </c>
      <c r="D12" s="10">
        <v>12002000</v>
      </c>
      <c r="E12" s="10">
        <v>358216.74</v>
      </c>
      <c r="F12" s="39">
        <f aca="true" t="shared" si="2" ref="F12:G14">D12-D11</f>
        <v>-6713000</v>
      </c>
      <c r="G12" s="10">
        <f t="shared" si="2"/>
        <v>-201121.47999999998</v>
      </c>
      <c r="H12" s="21">
        <f>E12/D12*1000</f>
        <v>29.84642059656724</v>
      </c>
      <c r="I12" s="22"/>
      <c r="J12" s="23"/>
      <c r="K12" s="14"/>
    </row>
    <row r="13" spans="2:11" ht="21" customHeight="1">
      <c r="B13" s="26">
        <v>9</v>
      </c>
      <c r="C13" s="43">
        <v>21702</v>
      </c>
      <c r="D13" s="10">
        <v>14153000</v>
      </c>
      <c r="E13" s="10">
        <v>422660.7</v>
      </c>
      <c r="F13" s="39">
        <f t="shared" si="2"/>
        <v>2151000</v>
      </c>
      <c r="G13" s="10">
        <f t="shared" si="2"/>
        <v>64443.96000000002</v>
      </c>
      <c r="H13" s="21">
        <f>E13/D13*1000</f>
        <v>29.86368261146047</v>
      </c>
      <c r="I13" s="22"/>
      <c r="J13" s="23"/>
      <c r="K13" s="14"/>
    </row>
    <row r="14" spans="2:11" ht="21" customHeight="1">
      <c r="B14" s="26">
        <v>10</v>
      </c>
      <c r="C14" s="43">
        <v>21732</v>
      </c>
      <c r="D14" s="10">
        <v>2136000</v>
      </c>
      <c r="E14" s="10">
        <v>62763.6</v>
      </c>
      <c r="F14" s="39">
        <f t="shared" si="2"/>
        <v>-12017000</v>
      </c>
      <c r="G14" s="10">
        <f t="shared" si="2"/>
        <v>-359897.10000000003</v>
      </c>
      <c r="H14" s="21">
        <f t="shared" si="0"/>
        <v>29.38370786516854</v>
      </c>
      <c r="I14" s="18"/>
      <c r="J14" s="19"/>
      <c r="K14" s="14"/>
    </row>
    <row r="15" spans="2:11" ht="21" customHeight="1">
      <c r="B15" s="26">
        <v>11</v>
      </c>
      <c r="C15" s="43">
        <v>21763</v>
      </c>
      <c r="D15" s="10">
        <v>5055000</v>
      </c>
      <c r="E15" s="10">
        <v>150084.62</v>
      </c>
      <c r="F15" s="39">
        <f t="shared" si="1"/>
        <v>2919000</v>
      </c>
      <c r="G15" s="10">
        <f t="shared" si="1"/>
        <v>87321.01999999999</v>
      </c>
      <c r="H15" s="21">
        <f t="shared" si="0"/>
        <v>29.690330365974283</v>
      </c>
      <c r="I15" s="18"/>
      <c r="J15" s="19"/>
      <c r="K15" s="14"/>
    </row>
    <row r="16" spans="2:11" ht="21" customHeight="1">
      <c r="B16" s="26">
        <v>12</v>
      </c>
      <c r="C16" s="43">
        <v>21794</v>
      </c>
      <c r="D16" s="10">
        <v>15062000</v>
      </c>
      <c r="E16" s="10">
        <v>449851.25</v>
      </c>
      <c r="F16" s="39">
        <f t="shared" si="1"/>
        <v>10007000</v>
      </c>
      <c r="G16" s="10">
        <f t="shared" si="1"/>
        <v>299766.63</v>
      </c>
      <c r="H16" s="21">
        <f t="shared" si="0"/>
        <v>29.866634577081395</v>
      </c>
      <c r="I16" s="18">
        <f>29.88*E16</f>
        <v>13441555.35</v>
      </c>
      <c r="J16" s="19"/>
      <c r="K16" s="14"/>
    </row>
    <row r="17" spans="2:11" ht="21" customHeight="1">
      <c r="B17" s="46" t="s">
        <v>8</v>
      </c>
      <c r="C17" s="47"/>
      <c r="D17" s="12">
        <f>SUM(D5:D16)</f>
        <v>156030000</v>
      </c>
      <c r="E17" s="12">
        <f>SUM(E5:E16)</f>
        <v>4658543.85</v>
      </c>
      <c r="F17" s="40">
        <f>SUM(F5:F16)</f>
        <v>-1727000</v>
      </c>
      <c r="G17" s="40">
        <f>SUM(G5:G16)</f>
        <v>-51938.090000000084</v>
      </c>
      <c r="H17" s="14"/>
      <c r="I17" s="18"/>
      <c r="J17" s="19"/>
      <c r="K17" s="14"/>
    </row>
    <row r="18" spans="2:11" ht="21" customHeight="1">
      <c r="B18" s="44" t="s">
        <v>9</v>
      </c>
      <c r="C18" s="45"/>
      <c r="D18" s="11">
        <f>AVERAGE(D5:D16)</f>
        <v>13002500</v>
      </c>
      <c r="E18" s="11">
        <f>AVERAGE(E5:E16)</f>
        <v>388211.9875</v>
      </c>
      <c r="F18" s="41">
        <f>AVERAGE(F5:F16)</f>
        <v>-157000</v>
      </c>
      <c r="G18" s="41">
        <f>AVERAGE(G5:G16)</f>
        <v>-4721.644545454553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1:G1"/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0" t="s">
        <v>21</v>
      </c>
      <c r="B1" s="50"/>
      <c r="C1" s="50"/>
      <c r="D1" s="50"/>
      <c r="E1" s="50"/>
      <c r="F1" s="50"/>
      <c r="G1" s="50"/>
      <c r="H1" s="20"/>
      <c r="I1" s="20"/>
      <c r="J1" s="20"/>
    </row>
    <row r="2" spans="1:10" ht="21" customHeight="1">
      <c r="A2" s="49" t="s">
        <v>16</v>
      </c>
      <c r="B2" s="49"/>
      <c r="C2" s="49"/>
      <c r="D2" s="49"/>
      <c r="E2" s="49"/>
      <c r="F2" s="49"/>
      <c r="G2" s="49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48" t="s">
        <v>13</v>
      </c>
      <c r="G3" s="48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21459</v>
      </c>
      <c r="C5" s="10">
        <f>ค่าไฟฟ้า59!C5+'ไฟฟ้าป.3'!C5</f>
        <v>6424</v>
      </c>
      <c r="D5" s="10">
        <f>ค่าไฟฟ้า59!D5+'ไฟฟ้าป.3'!D5</f>
        <v>829960</v>
      </c>
      <c r="E5" s="10">
        <f>ค่าไฟฟ้า59!E5+'ไฟฟ้าป.3'!E5</f>
        <v>3285706.96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21490</v>
      </c>
      <c r="C6" s="10">
        <f>ค่าไฟฟ้า59!C6+'ไฟฟ้าป.3'!C6</f>
        <v>6400</v>
      </c>
      <c r="D6" s="10">
        <f>ค่าไฟฟ้า59!D6+'ไฟฟ้าป.3'!D6</f>
        <v>839920</v>
      </c>
      <c r="E6" s="10">
        <f>ค่าไฟฟ้า59!E6+'ไฟฟ้าป.3'!E6</f>
        <v>3368761.8499999996</v>
      </c>
      <c r="F6" s="39">
        <f aca="true" t="shared" si="0" ref="F6:G8">D6-D5</f>
        <v>9960</v>
      </c>
      <c r="G6" s="10">
        <f t="shared" si="0"/>
        <v>83054.88999999966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21520</v>
      </c>
      <c r="C7" s="10">
        <f>ค่าไฟฟ้า59!C7+'ไฟฟ้าป.3'!C7</f>
        <v>5832</v>
      </c>
      <c r="D7" s="10">
        <f>ค่าไฟฟ้า59!D7+'ไฟฟ้าป.3'!D7</f>
        <v>635240</v>
      </c>
      <c r="E7" s="10">
        <f>ค่าไฟฟ้า59!E7+'ไฟฟ้าป.3'!E7</f>
        <v>2548696.69</v>
      </c>
      <c r="F7" s="39">
        <f t="shared" si="0"/>
        <v>-204680</v>
      </c>
      <c r="G7" s="10">
        <f t="shared" si="0"/>
        <v>-820065.1599999997</v>
      </c>
      <c r="H7" s="21"/>
      <c r="I7" s="22"/>
      <c r="J7" s="23"/>
      <c r="K7" s="14"/>
    </row>
    <row r="8" spans="1:11" ht="21" customHeight="1">
      <c r="A8" s="26">
        <v>4</v>
      </c>
      <c r="B8" s="43">
        <v>21551</v>
      </c>
      <c r="C8" s="10">
        <f>ค่าไฟฟ้า59!C8+'ไฟฟ้าป.3'!C8</f>
        <v>5848</v>
      </c>
      <c r="D8" s="10">
        <f>ค่าไฟฟ้า59!D8+'ไฟฟ้าป.3'!D8</f>
        <v>523760</v>
      </c>
      <c r="E8" s="10">
        <f>ค่าไฟฟ้า59!E8+'ไฟฟ้าป.3'!E8</f>
        <v>2159681.31</v>
      </c>
      <c r="F8" s="39">
        <f t="shared" si="0"/>
        <v>-111480</v>
      </c>
      <c r="G8" s="10">
        <f t="shared" si="0"/>
        <v>-389015.3799999999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21582</v>
      </c>
      <c r="C9" s="10">
        <f>ค่าไฟฟ้า59!C9+'ไฟฟ้าป.3'!C9</f>
        <v>5776</v>
      </c>
      <c r="D9" s="10">
        <f>ค่าไฟฟ้า59!D9+'ไฟฟ้าป.3'!D9</f>
        <v>719960</v>
      </c>
      <c r="E9" s="10">
        <f>ค่าไฟฟ้า59!E9+'ไฟฟ้าป.3'!E9</f>
        <v>2908198.63</v>
      </c>
      <c r="F9" s="39">
        <f aca="true" t="shared" si="1" ref="F9:G16">D9-D8</f>
        <v>196200</v>
      </c>
      <c r="G9" s="10">
        <f t="shared" si="1"/>
        <v>748517.3199999998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21610</v>
      </c>
      <c r="C10" s="10">
        <f>ค่าไฟฟ้า59!C10+'ไฟฟ้าป.3'!C10</f>
        <v>6880</v>
      </c>
      <c r="D10" s="10">
        <f>ค่าไฟฟ้า59!D10+'ไฟฟ้าป.3'!D10</f>
        <v>958240</v>
      </c>
      <c r="E10" s="10">
        <f>ค่าไฟฟ้า59!E10+'ไฟฟ้าป.3'!E10</f>
        <v>3801580.2</v>
      </c>
      <c r="F10" s="39">
        <f t="shared" si="1"/>
        <v>238280</v>
      </c>
      <c r="G10" s="10">
        <f t="shared" si="1"/>
        <v>893381.5700000003</v>
      </c>
      <c r="H10" s="21"/>
      <c r="I10" s="22"/>
      <c r="J10" s="23"/>
      <c r="K10" s="14"/>
    </row>
    <row r="11" spans="1:11" ht="21" customHeight="1">
      <c r="A11" s="26">
        <v>7</v>
      </c>
      <c r="B11" s="43">
        <v>21641</v>
      </c>
      <c r="C11" s="10">
        <f>ค่าไฟฟ้า59!C11+'ไฟฟ้าป.3'!C11</f>
        <v>7788</v>
      </c>
      <c r="D11" s="10">
        <f>ค่าไฟฟ้า59!D11+'ไฟฟ้าป.3'!D11</f>
        <v>874800</v>
      </c>
      <c r="E11" s="10">
        <f>ค่าไฟฟ้า59!E11+'ไฟฟ้าป.3'!E11</f>
        <v>3472763.66</v>
      </c>
      <c r="F11" s="39">
        <f t="shared" si="1"/>
        <v>-83440</v>
      </c>
      <c r="G11" s="10">
        <f t="shared" si="1"/>
        <v>-328816.54000000004</v>
      </c>
      <c r="H11" s="21"/>
      <c r="I11" s="22"/>
      <c r="J11" s="23"/>
      <c r="K11" s="14"/>
    </row>
    <row r="12" spans="1:11" ht="21" customHeight="1">
      <c r="A12" s="26">
        <v>8</v>
      </c>
      <c r="B12" s="43">
        <v>21671</v>
      </c>
      <c r="C12" s="10">
        <f>ค่าไฟฟ้า59!C12+'ไฟฟ้าป.3'!C12</f>
        <v>8116</v>
      </c>
      <c r="D12" s="10">
        <f>ค่าไฟฟ้า59!D12+'ไฟฟ้าป.3'!D12</f>
        <v>1010440</v>
      </c>
      <c r="E12" s="10">
        <f>ค่าไฟฟ้า59!E12+'ไฟฟ้าป.3'!E12</f>
        <v>3673377.5300000003</v>
      </c>
      <c r="F12" s="39">
        <f t="shared" si="1"/>
        <v>135640</v>
      </c>
      <c r="G12" s="10">
        <f t="shared" si="1"/>
        <v>200613.8700000001</v>
      </c>
      <c r="H12" s="21"/>
      <c r="I12" s="22"/>
      <c r="J12" s="23"/>
      <c r="K12" s="14"/>
    </row>
    <row r="13" spans="1:11" ht="21" customHeight="1">
      <c r="A13" s="26">
        <v>9</v>
      </c>
      <c r="B13" s="43">
        <v>21702</v>
      </c>
      <c r="C13" s="10">
        <f>ค่าไฟฟ้า59!C13+'ไฟฟ้าป.3'!C13</f>
        <v>5164</v>
      </c>
      <c r="D13" s="10">
        <f>ค่าไฟฟ้า59!D13+'ไฟฟ้าป.3'!D13</f>
        <v>517800</v>
      </c>
      <c r="E13" s="10">
        <f>ค่าไฟฟ้า59!E13+'ไฟฟ้าป.3'!E13</f>
        <v>2038722.74</v>
      </c>
      <c r="F13" s="39">
        <f t="shared" si="1"/>
        <v>-492640</v>
      </c>
      <c r="G13" s="10">
        <f t="shared" si="1"/>
        <v>-1634654.7900000003</v>
      </c>
      <c r="H13" s="21"/>
      <c r="I13" s="22"/>
      <c r="J13" s="23"/>
      <c r="K13" s="14"/>
    </row>
    <row r="14" spans="1:11" ht="21" customHeight="1">
      <c r="A14" s="26">
        <v>10</v>
      </c>
      <c r="B14" s="43">
        <v>21732</v>
      </c>
      <c r="C14" s="10">
        <f>ค่าไฟฟ้า59!C14+'ไฟฟ้าป.3'!C14</f>
        <v>5756</v>
      </c>
      <c r="D14" s="10">
        <f>ค่าไฟฟ้า59!D14+'ไฟฟ้าป.3'!D14</f>
        <v>572840</v>
      </c>
      <c r="E14" s="10">
        <f>ค่าไฟฟ้า59!E14+'ไฟฟ้าป.3'!E14</f>
        <v>2145713.8200000003</v>
      </c>
      <c r="F14" s="39">
        <f t="shared" si="1"/>
        <v>55040</v>
      </c>
      <c r="G14" s="10">
        <f t="shared" si="1"/>
        <v>106991.08000000031</v>
      </c>
      <c r="H14" s="21"/>
      <c r="I14" s="18"/>
      <c r="J14" s="19"/>
      <c r="K14" s="14"/>
    </row>
    <row r="15" spans="1:11" ht="21" customHeight="1">
      <c r="A15" s="26">
        <v>11</v>
      </c>
      <c r="B15" s="43">
        <v>21763</v>
      </c>
      <c r="C15" s="10">
        <f>ค่าไฟฟ้า59!C15+'ไฟฟ้าป.3'!C15</f>
        <v>7396</v>
      </c>
      <c r="D15" s="10">
        <f>ค่าไฟฟ้า59!D15+'ไฟฟ้าป.3'!D15</f>
        <v>900600</v>
      </c>
      <c r="E15" s="10">
        <f>ค่าไฟฟ้า59!E15+'ไฟฟ้าป.3'!E15</f>
        <v>3350652.69</v>
      </c>
      <c r="F15" s="39">
        <f t="shared" si="1"/>
        <v>327760</v>
      </c>
      <c r="G15" s="10">
        <f t="shared" si="1"/>
        <v>1204938.8699999996</v>
      </c>
      <c r="H15" s="14"/>
      <c r="I15" s="18"/>
      <c r="J15" s="19"/>
      <c r="K15" s="14"/>
    </row>
    <row r="16" spans="1:11" ht="21" customHeight="1">
      <c r="A16" s="26">
        <v>12</v>
      </c>
      <c r="B16" s="43">
        <v>21794</v>
      </c>
      <c r="C16" s="10">
        <f>ค่าไฟฟ้า59!C16+'ไฟฟ้าป.3'!C16</f>
        <v>7082</v>
      </c>
      <c r="D16" s="10">
        <f>ค่าไฟฟ้า59!D16+'ไฟฟ้าป.3'!D16</f>
        <v>900780</v>
      </c>
      <c r="E16" s="10">
        <f>ค่าไฟฟ้า59!E16+'ไฟฟ้าป.3'!E16</f>
        <v>3318780.49</v>
      </c>
      <c r="F16" s="39">
        <f t="shared" si="1"/>
        <v>180</v>
      </c>
      <c r="G16" s="10">
        <f t="shared" si="1"/>
        <v>-31872.19999999972</v>
      </c>
      <c r="H16" s="14"/>
      <c r="I16" s="18"/>
      <c r="J16" s="19"/>
      <c r="K16" s="14"/>
    </row>
    <row r="17" spans="1:11" ht="21" customHeight="1">
      <c r="A17" s="46" t="s">
        <v>8</v>
      </c>
      <c r="B17" s="47"/>
      <c r="C17" s="12">
        <f>SUM(C5:C16)</f>
        <v>78462</v>
      </c>
      <c r="D17" s="12">
        <f>SUM(D5:D16)</f>
        <v>9284340</v>
      </c>
      <c r="E17" s="12">
        <f>SUM(E5:E16)</f>
        <v>36072636.57</v>
      </c>
      <c r="F17" s="40">
        <f>SUM(F5:F16)</f>
        <v>70820</v>
      </c>
      <c r="G17" s="40">
        <f>SUM(G5:G16)</f>
        <v>33073.53000000026</v>
      </c>
      <c r="H17" s="14"/>
      <c r="I17" s="18"/>
      <c r="J17" s="19"/>
      <c r="K17" s="14"/>
    </row>
    <row r="18" spans="1:11" ht="21" customHeight="1">
      <c r="A18" s="44" t="s">
        <v>9</v>
      </c>
      <c r="B18" s="45"/>
      <c r="C18" s="11">
        <f>AVERAGE(C5:C16)</f>
        <v>6538.5</v>
      </c>
      <c r="D18" s="11">
        <f>AVERAGE(D5:D16)</f>
        <v>773695</v>
      </c>
      <c r="E18" s="11">
        <f>AVERAGE(E5:E16)</f>
        <v>3006053.0475</v>
      </c>
      <c r="F18" s="41">
        <f>AVERAGE(F5:F16)</f>
        <v>5901.666666666667</v>
      </c>
      <c r="G18" s="41">
        <f>AVERAGE(G5:G16)</f>
        <v>2756.127500000022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B4">
      <selection activeCell="F14" sqref="F14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0" t="s">
        <v>20</v>
      </c>
      <c r="C1" s="50"/>
      <c r="D1" s="50"/>
      <c r="E1" s="50"/>
      <c r="F1" s="50"/>
      <c r="G1" s="50"/>
      <c r="H1" s="20"/>
      <c r="I1" s="20"/>
      <c r="J1" s="20"/>
    </row>
    <row r="2" spans="2:10" ht="21" customHeight="1">
      <c r="B2" s="49" t="s">
        <v>16</v>
      </c>
      <c r="C2" s="49"/>
      <c r="D2" s="49"/>
      <c r="E2" s="49"/>
      <c r="F2" s="49"/>
      <c r="G2" s="49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8" t="s">
        <v>13</v>
      </c>
      <c r="G3" s="48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21459</v>
      </c>
      <c r="D5" s="10">
        <f>ค่าประปา59!D5+'ประปา ป.3'!D5</f>
        <v>25833000</v>
      </c>
      <c r="E5" s="10">
        <f>ค่าประปา59!E5+'ประปา ป.3'!E5</f>
        <v>771538.48</v>
      </c>
      <c r="F5" s="39"/>
      <c r="G5" s="10"/>
      <c r="H5" s="21"/>
      <c r="I5" s="22"/>
      <c r="J5" s="23"/>
      <c r="K5" s="14"/>
    </row>
    <row r="6" spans="2:11" ht="21" customHeight="1">
      <c r="B6" s="26">
        <v>2</v>
      </c>
      <c r="C6" s="43">
        <v>21490</v>
      </c>
      <c r="D6" s="10">
        <f>ค่าประปา59!D6+'ประปา ป.3'!D6</f>
        <v>24614000</v>
      </c>
      <c r="E6" s="10">
        <f>ค่าประปา59!E6+'ประปา ป.3'!E6</f>
        <v>734863.16</v>
      </c>
      <c r="F6" s="39">
        <f>D6-D5</f>
        <v>-1219000</v>
      </c>
      <c r="G6" s="10">
        <f>E6-E5</f>
        <v>-36675.31999999995</v>
      </c>
      <c r="H6" s="21"/>
      <c r="I6" s="22"/>
      <c r="J6" s="23"/>
      <c r="K6" s="14"/>
    </row>
    <row r="7" spans="2:11" ht="21" customHeight="1">
      <c r="B7" s="26">
        <v>3</v>
      </c>
      <c r="C7" s="43">
        <v>21520</v>
      </c>
      <c r="D7" s="10">
        <f>ค่าประปา59!D7+'ประปา ป.3'!D7</f>
        <v>23122000</v>
      </c>
      <c r="E7" s="10">
        <f>ค่าประปา59!E7+'ประปา ป.3'!E7</f>
        <v>690162.8400000001</v>
      </c>
      <c r="F7" s="39">
        <f aca="true" t="shared" si="0" ref="F7:G16">D7-D6</f>
        <v>-1492000</v>
      </c>
      <c r="G7" s="10">
        <f t="shared" si="0"/>
        <v>-44700.31999999995</v>
      </c>
      <c r="H7" s="21"/>
      <c r="I7" s="22"/>
      <c r="J7" s="23"/>
      <c r="K7" s="14"/>
    </row>
    <row r="8" spans="2:11" ht="21" customHeight="1">
      <c r="B8" s="26">
        <v>4</v>
      </c>
      <c r="C8" s="43">
        <v>21551</v>
      </c>
      <c r="D8" s="10">
        <f>ค่าประปา59!D8+'ประปา ป.3'!D8</f>
        <v>22296000</v>
      </c>
      <c r="E8" s="10">
        <f>ค่าประปา59!E8+'ประปา ป.3'!E8</f>
        <v>665415.88</v>
      </c>
      <c r="F8" s="39">
        <f t="shared" si="0"/>
        <v>-826000</v>
      </c>
      <c r="G8" s="10">
        <f t="shared" si="0"/>
        <v>-24746.96000000008</v>
      </c>
      <c r="H8" s="21"/>
      <c r="I8" s="22"/>
      <c r="J8" s="23"/>
      <c r="K8" s="14"/>
    </row>
    <row r="9" spans="2:11" ht="21" customHeight="1">
      <c r="B9" s="26">
        <v>5</v>
      </c>
      <c r="C9" s="43">
        <v>21582</v>
      </c>
      <c r="D9" s="10">
        <f>ค่าประปา59!D9+'ประปา ป.3'!D9</f>
        <v>16434000</v>
      </c>
      <c r="E9" s="10">
        <f>ค่าประปา59!E9+'ประปา ป.3'!E9</f>
        <v>489790.36</v>
      </c>
      <c r="F9" s="39">
        <f t="shared" si="0"/>
        <v>-5862000</v>
      </c>
      <c r="G9" s="10">
        <f t="shared" si="0"/>
        <v>-175625.52000000002</v>
      </c>
      <c r="H9" s="21"/>
      <c r="I9" s="22"/>
      <c r="J9" s="23"/>
      <c r="K9" s="14"/>
    </row>
    <row r="10" spans="2:11" ht="21" customHeight="1">
      <c r="B10" s="26">
        <v>6</v>
      </c>
      <c r="C10" s="43">
        <v>21610</v>
      </c>
      <c r="D10" s="10">
        <f>ค่าประปา59!D10+'ประปา ป.3'!D10</f>
        <v>27735000</v>
      </c>
      <c r="E10" s="10">
        <f>ค่าประปา59!E10+'ประปา ป.3'!E10</f>
        <v>828368.32</v>
      </c>
      <c r="F10" s="39">
        <f t="shared" si="0"/>
        <v>11301000</v>
      </c>
      <c r="G10" s="10">
        <f t="shared" si="0"/>
        <v>338577.95999999996</v>
      </c>
      <c r="H10" s="21"/>
      <c r="I10" s="22"/>
      <c r="J10" s="23"/>
      <c r="K10" s="14"/>
    </row>
    <row r="11" spans="2:11" ht="21" customHeight="1">
      <c r="B11" s="26">
        <v>7</v>
      </c>
      <c r="C11" s="43">
        <v>21641</v>
      </c>
      <c r="D11" s="10">
        <f>ค่าประปา59!D11+'ประปา ป.3'!D11</f>
        <v>29276000</v>
      </c>
      <c r="E11" s="10">
        <f>ค่าประปา59!E11+'ประปา ป.3'!E11</f>
        <v>874536.6799999999</v>
      </c>
      <c r="F11" s="39">
        <f t="shared" si="0"/>
        <v>1541000</v>
      </c>
      <c r="G11" s="10">
        <f t="shared" si="0"/>
        <v>46168.359999999986</v>
      </c>
      <c r="H11" s="21" t="s">
        <v>7</v>
      </c>
      <c r="I11" s="22"/>
      <c r="J11" s="23"/>
      <c r="K11" s="14"/>
    </row>
    <row r="12" spans="2:11" ht="21" customHeight="1">
      <c r="B12" s="26">
        <v>8</v>
      </c>
      <c r="C12" s="43">
        <v>21671</v>
      </c>
      <c r="D12" s="10">
        <f>ค่าประปา59!D12+'ประปา ป.3'!D12</f>
        <v>22434000</v>
      </c>
      <c r="E12" s="10">
        <f>ค่าประปา59!E12+'ประปา ป.3'!E12</f>
        <v>669550.36</v>
      </c>
      <c r="F12" s="39">
        <f t="shared" si="0"/>
        <v>-6842000</v>
      </c>
      <c r="G12" s="10">
        <f t="shared" si="0"/>
        <v>-204986.31999999995</v>
      </c>
      <c r="H12" s="21"/>
      <c r="I12" s="22"/>
      <c r="J12" s="23"/>
      <c r="K12" s="14"/>
    </row>
    <row r="13" spans="2:11" ht="21" customHeight="1">
      <c r="B13" s="26">
        <v>9</v>
      </c>
      <c r="C13" s="43">
        <v>21702</v>
      </c>
      <c r="D13" s="10">
        <f>ค่าประปา59!D13+'ประปา ป.3'!D13</f>
        <v>24695000</v>
      </c>
      <c r="E13" s="10">
        <f>ค่าประปา59!E13+'ประปา ป.3'!E13</f>
        <v>737289.9199999999</v>
      </c>
      <c r="F13" s="39">
        <f t="shared" si="0"/>
        <v>2261000</v>
      </c>
      <c r="G13" s="10">
        <f t="shared" si="0"/>
        <v>67739.55999999994</v>
      </c>
      <c r="H13" s="21"/>
      <c r="I13" s="22"/>
      <c r="J13" s="23"/>
      <c r="K13" s="14"/>
    </row>
    <row r="14" spans="2:11" ht="21" customHeight="1">
      <c r="B14" s="26">
        <v>10</v>
      </c>
      <c r="C14" s="43">
        <v>21732</v>
      </c>
      <c r="D14" s="10">
        <f>ค่าประปา59!D14+'ประปา ป.3'!D14</f>
        <v>11906000</v>
      </c>
      <c r="E14" s="10">
        <f>ค่าประปา59!E14+'ประปา ป.3'!E14</f>
        <v>354263.69999999995</v>
      </c>
      <c r="F14" s="39">
        <f t="shared" si="0"/>
        <v>-12789000</v>
      </c>
      <c r="G14" s="10">
        <f t="shared" si="0"/>
        <v>-383026.22</v>
      </c>
      <c r="H14" s="14"/>
      <c r="I14" s="18"/>
      <c r="J14" s="19"/>
      <c r="K14" s="14"/>
    </row>
    <row r="15" spans="2:11" ht="21" customHeight="1">
      <c r="B15" s="26">
        <v>11</v>
      </c>
      <c r="C15" s="43">
        <v>21763</v>
      </c>
      <c r="D15" s="10">
        <f>ค่าประปา59!D15+'ประปา ป.3'!D15</f>
        <v>15567000</v>
      </c>
      <c r="E15" s="10">
        <f>ค่าประปา59!E15+'ประปา ป.3'!E15</f>
        <v>463815.04</v>
      </c>
      <c r="F15" s="39">
        <f t="shared" si="0"/>
        <v>3661000</v>
      </c>
      <c r="G15" s="10">
        <f t="shared" si="0"/>
        <v>109551.34000000003</v>
      </c>
      <c r="H15" s="14"/>
      <c r="I15" s="18"/>
      <c r="J15" s="19"/>
      <c r="K15" s="14"/>
    </row>
    <row r="16" spans="2:11" ht="21" customHeight="1">
      <c r="B16" s="26">
        <v>12</v>
      </c>
      <c r="C16" s="43">
        <v>21794</v>
      </c>
      <c r="D16" s="10">
        <f>ค่าประปา59!D16+'ประปา ป.3'!D16</f>
        <v>25362000</v>
      </c>
      <c r="E16" s="10">
        <f>ค่าประปา59!E16+'ประปา ป.3'!E16</f>
        <v>757230.15</v>
      </c>
      <c r="F16" s="39">
        <f t="shared" si="0"/>
        <v>9795000</v>
      </c>
      <c r="G16" s="10">
        <f t="shared" si="0"/>
        <v>293415.11000000004</v>
      </c>
      <c r="H16" s="14"/>
      <c r="I16" s="18"/>
      <c r="J16" s="19"/>
      <c r="K16" s="14"/>
    </row>
    <row r="17" spans="2:11" ht="21" customHeight="1">
      <c r="B17" s="46" t="s">
        <v>8</v>
      </c>
      <c r="C17" s="47"/>
      <c r="D17" s="12">
        <f>SUM(D5:D16)</f>
        <v>269274000</v>
      </c>
      <c r="E17" s="12">
        <f>SUM(E5:E16)</f>
        <v>8036824.890000001</v>
      </c>
      <c r="F17" s="40">
        <f>SUM(F5:F16)</f>
        <v>-471000</v>
      </c>
      <c r="G17" s="40">
        <f>SUM(G5:G16)</f>
        <v>-14308.329999999958</v>
      </c>
      <c r="H17" s="14"/>
      <c r="I17" s="18"/>
      <c r="J17" s="19"/>
      <c r="K17" s="14"/>
    </row>
    <row r="18" spans="2:11" ht="21" customHeight="1">
      <c r="B18" s="44" t="s">
        <v>9</v>
      </c>
      <c r="C18" s="45"/>
      <c r="D18" s="11">
        <f>AVERAGE(D5:D16)</f>
        <v>22439500</v>
      </c>
      <c r="E18" s="11">
        <f>AVERAGE(E5:E16)</f>
        <v>669735.4075000001</v>
      </c>
      <c r="F18" s="41">
        <f>AVERAGE(F5:F16)</f>
        <v>-42818.181818181816</v>
      </c>
      <c r="G18" s="41">
        <f>AVERAGE(G5:G16)</f>
        <v>-1300.7572727272689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2:G2"/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nonn</dc:creator>
  <cp:keywords/>
  <dc:description/>
  <cp:lastModifiedBy>Windows User</cp:lastModifiedBy>
  <cp:lastPrinted>2016-11-21T03:04:53Z</cp:lastPrinted>
  <dcterms:created xsi:type="dcterms:W3CDTF">2004-07-13T02:24:15Z</dcterms:created>
  <dcterms:modified xsi:type="dcterms:W3CDTF">2016-12-01T09:21:45Z</dcterms:modified>
  <cp:category/>
  <cp:version/>
  <cp:contentType/>
  <cp:contentStatus/>
</cp:coreProperties>
</file>