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8475" windowHeight="6240" firstSheet="3" activeTab="9"/>
  </bookViews>
  <sheets>
    <sheet name="ค่าไฟฟ้า58" sheetId="1" r:id="rId1"/>
    <sheet name="ค่าประปา58" sheetId="2" r:id="rId2"/>
    <sheet name="แผนภูมิไฟฟ้า58" sheetId="3" r:id="rId3"/>
    <sheet name="แผนภูมิประปา58" sheetId="4" r:id="rId4"/>
    <sheet name="ไฟฟ้าป.3" sheetId="5" r:id="rId5"/>
    <sheet name="ประปา ป.3" sheetId="6" r:id="rId6"/>
    <sheet name="แผนภูมิไฟฟ้า ป.3" sheetId="7" r:id="rId7"/>
    <sheet name="แผนภูมิประปา ป.3" sheetId="8" r:id="rId8"/>
    <sheet name="รวมไฟฟ้า" sheetId="9" r:id="rId9"/>
    <sheet name="รวมประปา" sheetId="10" r:id="rId10"/>
    <sheet name="แผนภูมิรวมไฟฟ้า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<sst xmlns="http://schemas.openxmlformats.org/spreadsheetml/2006/main" count="110" uniqueCount="22">
  <si>
    <t>เดือน</t>
  </si>
  <si>
    <t>พลังไฟฟ้าสูงสุด</t>
  </si>
  <si>
    <t>พลังงานไฟฟ้า</t>
  </si>
  <si>
    <t>( หน่วย )</t>
  </si>
  <si>
    <t>( กิโลวัตต์ )</t>
  </si>
  <si>
    <t>( บาท )</t>
  </si>
  <si>
    <t>รวมเงินที่ต้องชำระ</t>
  </si>
  <si>
    <t xml:space="preserve"> </t>
  </si>
  <si>
    <t>รวม</t>
  </si>
  <si>
    <t>ค่าเฉลี่ย</t>
  </si>
  <si>
    <t>ลำดับที่</t>
  </si>
  <si>
    <t>จำนวนที่ใช้</t>
  </si>
  <si>
    <t>( ลิตร )</t>
  </si>
  <si>
    <t>เพิ่มขึ้น/ลดลง</t>
  </si>
  <si>
    <t>(บาท)</t>
  </si>
  <si>
    <t>(หน่วย)</t>
  </si>
  <si>
    <t>รวมทั้งสองมิเตอร์</t>
  </si>
  <si>
    <t>ส่วนมิเตอร์ประตู 1</t>
  </si>
  <si>
    <t>ส่วนมิเตอร์ประตู 2</t>
  </si>
  <si>
    <t>ส่วนมิเตอร์ประตู 3</t>
  </si>
  <si>
    <t>สรุปการใช้น้ำประปาประจำปีงบประมาณ 2558</t>
  </si>
  <si>
    <t>สรุปการใช้พลังงานไฟฟ้าประจำปีงบประมาณ 2558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</si>
</sst>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.0_-;\-* #,##0.0_-;_-* &quot;-&quot;??_-;_-@_-"/>
    <numFmt numFmtId="204" formatCode="_-* #,##0_-;\-* #,##0_-;_-* &quot;-&quot;??_-;_-@_-"/>
    <numFmt numFmtId="205" formatCode="&quot;฿&quot;#,##0.00"/>
    <numFmt numFmtId="206" formatCode="#,##0.00_ ;\-#,##0.00\ "/>
    <numFmt numFmtId="207" formatCode="[$-41E]d\ mmmm\ yyyy"/>
    <numFmt numFmtId="208" formatCode="[$-D01041E]d\ mmmm\ yyyy;@"/>
    <numFmt numFmtId="209" formatCode="&quot;฿&quot;#,##0"/>
    <numFmt numFmtId="210" formatCode="[$-1070000]d/m/yy;@"/>
    <numFmt numFmtId="211" formatCode="_-* #,##0.000_-;\-* #,##0.000_-;_-* &quot;-&quot;??_-;_-@_-"/>
    <numFmt numFmtId="212" formatCode="\ \(\ \หน\่ว\ย\ \)"/>
    <numFmt numFmtId="213" formatCode="\฿#,##0.00"/>
  </numFmts>
  <fonts count="46">
    <font>
      <sz val="10"/>
      <name val="Arial"/>
      <family val="0"/>
    </font>
    <font>
      <sz val="8"/>
      <name val="Arial"/>
      <family val="2"/>
    </font>
    <font>
      <sz val="18"/>
      <name val="AngsanaUPC"/>
      <family val="1"/>
    </font>
    <font>
      <sz val="16"/>
      <name val="AngsanaUPC"/>
      <family val="1"/>
    </font>
    <font>
      <sz val="10"/>
      <color indexed="8"/>
      <name val="Arial"/>
      <family val="0"/>
    </font>
    <font>
      <sz val="12"/>
      <color indexed="8"/>
      <name val="AngsanaUPC"/>
      <family val="0"/>
    </font>
    <font>
      <sz val="16"/>
      <color indexed="8"/>
      <name val="AngsanaUPC"/>
      <family val="0"/>
    </font>
    <font>
      <sz val="13.5"/>
      <color indexed="8"/>
      <name val="AngsanaUPC"/>
      <family val="0"/>
    </font>
    <font>
      <sz val="8.45"/>
      <color indexed="8"/>
      <name val="Arial"/>
      <family val="0"/>
    </font>
    <font>
      <sz val="10"/>
      <color indexed="8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204" fontId="3" fillId="0" borderId="0" xfId="33" applyNumberFormat="1" applyFont="1" applyAlignment="1">
      <alignment/>
    </xf>
    <xf numFmtId="43" fontId="3" fillId="0" borderId="0" xfId="33" applyFont="1" applyAlignment="1">
      <alignment/>
    </xf>
    <xf numFmtId="0" fontId="3" fillId="0" borderId="10" xfId="0" applyFont="1" applyBorder="1" applyAlignment="1">
      <alignment horizontal="center"/>
    </xf>
    <xf numFmtId="204" fontId="3" fillId="0" borderId="10" xfId="33" applyNumberFormat="1" applyFont="1" applyBorder="1" applyAlignment="1">
      <alignment horizontal="center"/>
    </xf>
    <xf numFmtId="43" fontId="3" fillId="0" borderId="10" xfId="33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04" fontId="3" fillId="0" borderId="11" xfId="33" applyNumberFormat="1" applyFont="1" applyBorder="1" applyAlignment="1">
      <alignment horizontal="center"/>
    </xf>
    <xf numFmtId="43" fontId="3" fillId="0" borderId="11" xfId="33" applyFont="1" applyBorder="1" applyAlignment="1">
      <alignment horizontal="center"/>
    </xf>
    <xf numFmtId="43" fontId="3" fillId="0" borderId="12" xfId="33" applyFont="1" applyBorder="1" applyAlignment="1">
      <alignment/>
    </xf>
    <xf numFmtId="43" fontId="3" fillId="33" borderId="12" xfId="33" applyFont="1" applyFill="1" applyBorder="1" applyAlignment="1">
      <alignment/>
    </xf>
    <xf numFmtId="43" fontId="3" fillId="34" borderId="12" xfId="33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204" fontId="3" fillId="0" borderId="0" xfId="33" applyNumberFormat="1" applyFont="1" applyFill="1" applyBorder="1" applyAlignment="1">
      <alignment horizontal="center"/>
    </xf>
    <xf numFmtId="43" fontId="3" fillId="0" borderId="0" xfId="33" applyFont="1" applyFill="1" applyBorder="1" applyAlignment="1">
      <alignment horizontal="center"/>
    </xf>
    <xf numFmtId="204" fontId="3" fillId="0" borderId="0" xfId="33" applyNumberFormat="1" applyFont="1" applyFill="1" applyBorder="1" applyAlignment="1">
      <alignment/>
    </xf>
    <xf numFmtId="43" fontId="3" fillId="0" borderId="0" xfId="33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204" fontId="3" fillId="0" borderId="0" xfId="33" applyNumberFormat="1" applyFont="1" applyBorder="1" applyAlignment="1">
      <alignment/>
    </xf>
    <xf numFmtId="43" fontId="3" fillId="0" borderId="0" xfId="33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04" fontId="2" fillId="0" borderId="0" xfId="33" applyNumberFormat="1" applyFont="1" applyFill="1" applyBorder="1" applyAlignment="1">
      <alignment/>
    </xf>
    <xf numFmtId="204" fontId="3" fillId="0" borderId="0" xfId="33" applyNumberFormat="1" applyFont="1" applyFill="1" applyBorder="1" applyAlignment="1">
      <alignment/>
    </xf>
    <xf numFmtId="43" fontId="3" fillId="0" borderId="10" xfId="33" applyNumberFormat="1" applyFont="1" applyBorder="1" applyAlignment="1">
      <alignment horizontal="center"/>
    </xf>
    <xf numFmtId="43" fontId="3" fillId="0" borderId="11" xfId="33" applyNumberFormat="1" applyFont="1" applyBorder="1" applyAlignment="1">
      <alignment horizontal="center"/>
    </xf>
    <xf numFmtId="43" fontId="3" fillId="0" borderId="0" xfId="33" applyNumberFormat="1" applyFont="1" applyFill="1" applyBorder="1" applyAlignment="1">
      <alignment/>
    </xf>
    <xf numFmtId="43" fontId="3" fillId="0" borderId="0" xfId="33" applyNumberFormat="1" applyFont="1" applyAlignment="1">
      <alignment/>
    </xf>
    <xf numFmtId="43" fontId="2" fillId="0" borderId="0" xfId="0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3" fillId="0" borderId="0" xfId="33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3" fontId="3" fillId="0" borderId="12" xfId="33" applyFont="1" applyFill="1" applyBorder="1" applyAlignment="1">
      <alignment/>
    </xf>
    <xf numFmtId="43" fontId="3" fillId="35" borderId="12" xfId="33" applyFont="1" applyFill="1" applyBorder="1" applyAlignment="1">
      <alignment/>
    </xf>
    <xf numFmtId="43" fontId="3" fillId="13" borderId="12" xfId="33" applyFont="1" applyFill="1" applyBorder="1" applyAlignment="1">
      <alignment/>
    </xf>
    <xf numFmtId="0" fontId="3" fillId="0" borderId="0" xfId="0" applyFont="1" applyBorder="1" applyAlignment="1">
      <alignment/>
    </xf>
    <xf numFmtId="17" fontId="3" fillId="0" borderId="12" xfId="0" applyNumberFormat="1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แผนภูมิแสดงอัตราการใช้กระแสไฟฟ้าประจำปีงบประมาณปี 2558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65"/>
          <c:w val="0.9545"/>
          <c:h val="0.58675"/>
        </c:manualLayout>
      </c:layout>
      <c:lineChart>
        <c:grouping val="standard"/>
        <c:varyColors val="0"/>
        <c:ser>
          <c:idx val="0"/>
          <c:order val="0"/>
          <c:tx>
            <c:strRef>
              <c:f>ค่าไฟฟ้า58!$D$3:$D$4</c:f>
              <c:strCache>
                <c:ptCount val="1"/>
                <c:pt idx="0">
                  <c:v>พลังงานไฟฟ้า ( หน่วย 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ค่าไฟฟ้า58!$B$5:$B$16</c:f>
              <c:strCache>
                <c:ptCount val="12"/>
                <c:pt idx="0">
                  <c:v>240240</c:v>
                </c:pt>
                <c:pt idx="1">
                  <c:v>240271</c:v>
                </c:pt>
                <c:pt idx="2">
                  <c:v>240301</c:v>
                </c:pt>
                <c:pt idx="3">
                  <c:v>240332</c:v>
                </c:pt>
                <c:pt idx="4">
                  <c:v>240363</c:v>
                </c:pt>
                <c:pt idx="5">
                  <c:v>240391</c:v>
                </c:pt>
                <c:pt idx="6">
                  <c:v>240422</c:v>
                </c:pt>
                <c:pt idx="7">
                  <c:v>240452</c:v>
                </c:pt>
                <c:pt idx="8">
                  <c:v>240483</c:v>
                </c:pt>
                <c:pt idx="9">
                  <c:v>240513</c:v>
                </c:pt>
                <c:pt idx="10">
                  <c:v>240544</c:v>
                </c:pt>
                <c:pt idx="11">
                  <c:v>240575</c:v>
                </c:pt>
              </c:strCache>
            </c:strRef>
          </c:cat>
          <c:val>
            <c:numRef>
              <c:f>ค่าไฟฟ้า58!$D$5:$D$16</c:f>
              <c:numCache>
                <c:ptCount val="12"/>
                <c:pt idx="0">
                  <c:v>408160</c:v>
                </c:pt>
                <c:pt idx="1">
                  <c:v>417920</c:v>
                </c:pt>
                <c:pt idx="2">
                  <c:v>304000</c:v>
                </c:pt>
                <c:pt idx="3">
                  <c:v>285520</c:v>
                </c:pt>
                <c:pt idx="4">
                  <c:v>328000</c:v>
                </c:pt>
                <c:pt idx="5">
                  <c:v>472960</c:v>
                </c:pt>
                <c:pt idx="6">
                  <c:v>398940</c:v>
                </c:pt>
                <c:pt idx="7">
                  <c:v>414000</c:v>
                </c:pt>
                <c:pt idx="8">
                  <c:v>303440</c:v>
                </c:pt>
                <c:pt idx="9">
                  <c:v>294720</c:v>
                </c:pt>
                <c:pt idx="10">
                  <c:v>403280</c:v>
                </c:pt>
                <c:pt idx="11">
                  <c:v>426960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ค่าไฟฟ้า58!$E$3:$E$4</c:f>
              <c:strCache>
                <c:ptCount val="1"/>
                <c:pt idx="0">
                  <c:v>รวมเงินที่ต้องชำระ ( บาท 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\฿#,##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฿#,##0.0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ค่าไฟฟ้า58!$B$5:$B$16</c:f>
              <c:strCache>
                <c:ptCount val="12"/>
                <c:pt idx="0">
                  <c:v>240240</c:v>
                </c:pt>
                <c:pt idx="1">
                  <c:v>240271</c:v>
                </c:pt>
                <c:pt idx="2">
                  <c:v>240301</c:v>
                </c:pt>
                <c:pt idx="3">
                  <c:v>240332</c:v>
                </c:pt>
                <c:pt idx="4">
                  <c:v>240363</c:v>
                </c:pt>
                <c:pt idx="5">
                  <c:v>240391</c:v>
                </c:pt>
                <c:pt idx="6">
                  <c:v>240422</c:v>
                </c:pt>
                <c:pt idx="7">
                  <c:v>240452</c:v>
                </c:pt>
                <c:pt idx="8">
                  <c:v>240483</c:v>
                </c:pt>
                <c:pt idx="9">
                  <c:v>240513</c:v>
                </c:pt>
                <c:pt idx="10">
                  <c:v>240544</c:v>
                </c:pt>
                <c:pt idx="11">
                  <c:v>240575</c:v>
                </c:pt>
              </c:strCache>
            </c:strRef>
          </c:cat>
          <c:val>
            <c:numRef>
              <c:f>ค่าไฟฟ้า58!$E$5:$E$16</c:f>
              <c:numCache>
                <c:ptCount val="12"/>
                <c:pt idx="0">
                  <c:v>1834313.79</c:v>
                </c:pt>
                <c:pt idx="1">
                  <c:v>1877383.74</c:v>
                </c:pt>
                <c:pt idx="2">
                  <c:v>1386520.12</c:v>
                </c:pt>
                <c:pt idx="3">
                  <c:v>1298526.84</c:v>
                </c:pt>
                <c:pt idx="4">
                  <c:v>1483002.99</c:v>
                </c:pt>
                <c:pt idx="5">
                  <c:v>2038417.11</c:v>
                </c:pt>
                <c:pt idx="6">
                  <c:v>1816949.75</c:v>
                </c:pt>
                <c:pt idx="7">
                  <c:v>1779497.53</c:v>
                </c:pt>
                <c:pt idx="8">
                  <c:v>1334027.74</c:v>
                </c:pt>
                <c:pt idx="9">
                  <c:v>1291091.59</c:v>
                </c:pt>
                <c:pt idx="10">
                  <c:v>1799885.65</c:v>
                </c:pt>
                <c:pt idx="11">
                  <c:v>1872661.61</c:v>
                </c:pt>
              </c:numCache>
            </c:numRef>
          </c:val>
          <c:smooth val="0"/>
        </c:ser>
        <c:marker val="1"/>
        <c:axId val="8758218"/>
        <c:axId val="11715099"/>
      </c:lineChart>
      <c:dateAx>
        <c:axId val="875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1070000]d/m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15099"/>
        <c:crosses val="autoZero"/>
        <c:auto val="0"/>
        <c:baseTimeUnit val="months"/>
        <c:majorUnit val="2"/>
        <c:majorTimeUnit val="months"/>
        <c:minorUnit val="1"/>
        <c:minorTimeUnit val="days"/>
        <c:noMultiLvlLbl val="0"/>
      </c:dateAx>
      <c:valAx>
        <c:axId val="11715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จำนวนที่ใช้ ( หน่วย )</a:t>
                </a:r>
              </a:p>
            </c:rich>
          </c:tx>
          <c:layout>
            <c:manualLayout>
              <c:xMode val="factor"/>
              <c:yMode val="factor"/>
              <c:x val="-0.01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8758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75"/>
          <c:y val="0.78125"/>
          <c:w val="0.38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แผนภูมิแสดงอัตราการใช้น้ำประปาประจำปีงบประมาณ 2558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15"/>
          <c:w val="0.9545"/>
          <c:h val="0.78875"/>
        </c:manualLayout>
      </c:layout>
      <c:lineChart>
        <c:grouping val="standard"/>
        <c:varyColors val="0"/>
        <c:ser>
          <c:idx val="1"/>
          <c:order val="0"/>
          <c:tx>
            <c:strRef>
              <c:f>ค่าประปา58!$D$3:$D$4</c:f>
              <c:strCache>
                <c:ptCount val="1"/>
                <c:pt idx="0">
                  <c:v>จำนวนที่ใช้ ( ลิตร 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ค่าประปา58!$C$5:$C$16</c:f>
              <c:strCache>
                <c:ptCount val="12"/>
                <c:pt idx="0">
                  <c:v>240240</c:v>
                </c:pt>
                <c:pt idx="1">
                  <c:v>240271</c:v>
                </c:pt>
                <c:pt idx="2">
                  <c:v>240301</c:v>
                </c:pt>
                <c:pt idx="3">
                  <c:v>240332</c:v>
                </c:pt>
                <c:pt idx="4">
                  <c:v>240363</c:v>
                </c:pt>
                <c:pt idx="5">
                  <c:v>240391</c:v>
                </c:pt>
                <c:pt idx="6">
                  <c:v>240422</c:v>
                </c:pt>
                <c:pt idx="7">
                  <c:v>240452</c:v>
                </c:pt>
                <c:pt idx="8">
                  <c:v>240483</c:v>
                </c:pt>
                <c:pt idx="9">
                  <c:v>240513</c:v>
                </c:pt>
                <c:pt idx="10">
                  <c:v>240544</c:v>
                </c:pt>
                <c:pt idx="11">
                  <c:v>240575</c:v>
                </c:pt>
              </c:strCache>
            </c:strRef>
          </c:cat>
          <c:val>
            <c:numRef>
              <c:f>ค่าประปา58!$D$5:$D$16</c:f>
              <c:numCache>
                <c:ptCount val="12"/>
                <c:pt idx="0">
                  <c:v>10733000</c:v>
                </c:pt>
                <c:pt idx="1">
                  <c:v>10575000</c:v>
                </c:pt>
                <c:pt idx="2">
                  <c:v>10002000</c:v>
                </c:pt>
                <c:pt idx="3">
                  <c:v>7374000</c:v>
                </c:pt>
                <c:pt idx="4">
                  <c:v>6972000</c:v>
                </c:pt>
                <c:pt idx="5">
                  <c:v>7033000</c:v>
                </c:pt>
                <c:pt idx="6">
                  <c:v>8124000</c:v>
                </c:pt>
                <c:pt idx="7">
                  <c:v>8804000</c:v>
                </c:pt>
                <c:pt idx="8">
                  <c:v>9238000</c:v>
                </c:pt>
                <c:pt idx="9">
                  <c:v>5187000</c:v>
                </c:pt>
                <c:pt idx="10">
                  <c:v>5848000</c:v>
                </c:pt>
                <c:pt idx="11">
                  <c:v>9270000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ค่าประปา58!$E$3:$E$4</c:f>
              <c:strCache>
                <c:ptCount val="1"/>
                <c:pt idx="0">
                  <c:v>รวมเงินที่ต้องชำระ ( บาท 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\฿#,##0.0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ค่าประปา58!$C$5:$C$16</c:f>
              <c:strCache>
                <c:ptCount val="12"/>
                <c:pt idx="0">
                  <c:v>240240</c:v>
                </c:pt>
                <c:pt idx="1">
                  <c:v>240271</c:v>
                </c:pt>
                <c:pt idx="2">
                  <c:v>240301</c:v>
                </c:pt>
                <c:pt idx="3">
                  <c:v>240332</c:v>
                </c:pt>
                <c:pt idx="4">
                  <c:v>240363</c:v>
                </c:pt>
                <c:pt idx="5">
                  <c:v>240391</c:v>
                </c:pt>
                <c:pt idx="6">
                  <c:v>240422</c:v>
                </c:pt>
                <c:pt idx="7">
                  <c:v>240452</c:v>
                </c:pt>
                <c:pt idx="8">
                  <c:v>240483</c:v>
                </c:pt>
                <c:pt idx="9">
                  <c:v>240513</c:v>
                </c:pt>
                <c:pt idx="10">
                  <c:v>240544</c:v>
                </c:pt>
                <c:pt idx="11">
                  <c:v>240575</c:v>
                </c:pt>
              </c:strCache>
            </c:strRef>
          </c:cat>
          <c:val>
            <c:numRef>
              <c:f>ค่าประปา58!$E$5:$E$16</c:f>
              <c:numCache>
                <c:ptCount val="12"/>
                <c:pt idx="0">
                  <c:v>320351.58</c:v>
                </c:pt>
                <c:pt idx="1">
                  <c:v>315617.9</c:v>
                </c:pt>
                <c:pt idx="2">
                  <c:v>298450.82</c:v>
                </c:pt>
                <c:pt idx="3">
                  <c:v>219715.94</c:v>
                </c:pt>
                <c:pt idx="4">
                  <c:v>207672.02</c:v>
                </c:pt>
                <c:pt idx="5">
                  <c:v>209499.58</c:v>
                </c:pt>
                <c:pt idx="6">
                  <c:v>242185.94</c:v>
                </c:pt>
                <c:pt idx="7">
                  <c:v>262558.74</c:v>
                </c:pt>
                <c:pt idx="8">
                  <c:v>275561.38</c:v>
                </c:pt>
                <c:pt idx="9">
                  <c:v>154193.42</c:v>
                </c:pt>
                <c:pt idx="10">
                  <c:v>173996.98</c:v>
                </c:pt>
                <c:pt idx="11">
                  <c:v>276520.1</c:v>
                </c:pt>
              </c:numCache>
            </c:numRef>
          </c:val>
          <c:smooth val="0"/>
        </c:ser>
        <c:marker val="1"/>
        <c:axId val="38327028"/>
        <c:axId val="9398933"/>
      </c:lineChart>
      <c:dateAx>
        <c:axId val="38327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4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98933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9398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จำนวนที่ใช้ ( ลิตร )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83270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1"/>
          <c:y val="0.9475"/>
          <c:w val="0.35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25"/>
          <c:w val="0.80275"/>
          <c:h val="0.98825"/>
        </c:manualLayout>
      </c:layout>
      <c:lineChart>
        <c:grouping val="standard"/>
        <c:varyColors val="0"/>
        <c:ser>
          <c:idx val="0"/>
          <c:order val="0"/>
          <c:tx>
            <c:strRef>
              <c:f>'ไฟฟ้าป.3'!$D$3:$D$4</c:f>
              <c:strCache>
                <c:ptCount val="1"/>
                <c:pt idx="0">
                  <c:v>พลังงานไฟฟ้า ( หน่วย 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'ไฟฟ้าป.3'!$B$5:$B$16</c:f>
              <c:strCache>
                <c:ptCount val="12"/>
                <c:pt idx="0">
                  <c:v>240240</c:v>
                </c:pt>
                <c:pt idx="1">
                  <c:v>240271</c:v>
                </c:pt>
                <c:pt idx="2">
                  <c:v>240301</c:v>
                </c:pt>
                <c:pt idx="3">
                  <c:v>240332</c:v>
                </c:pt>
                <c:pt idx="4">
                  <c:v>240363</c:v>
                </c:pt>
                <c:pt idx="5">
                  <c:v>240391</c:v>
                </c:pt>
                <c:pt idx="6">
                  <c:v>240422</c:v>
                </c:pt>
                <c:pt idx="7">
                  <c:v>240452</c:v>
                </c:pt>
                <c:pt idx="8">
                  <c:v>240483</c:v>
                </c:pt>
                <c:pt idx="9">
                  <c:v>240513</c:v>
                </c:pt>
                <c:pt idx="10">
                  <c:v>240544</c:v>
                </c:pt>
                <c:pt idx="11">
                  <c:v>240575</c:v>
                </c:pt>
              </c:strCache>
            </c:strRef>
          </c:cat>
          <c:val>
            <c:numRef>
              <c:f>'ไฟฟ้าป.3'!$D$5:$D$16</c:f>
              <c:numCache>
                <c:ptCount val="12"/>
                <c:pt idx="0">
                  <c:v>384080</c:v>
                </c:pt>
                <c:pt idx="1">
                  <c:v>391360</c:v>
                </c:pt>
                <c:pt idx="2">
                  <c:v>279400</c:v>
                </c:pt>
                <c:pt idx="3">
                  <c:v>235200</c:v>
                </c:pt>
                <c:pt idx="4">
                  <c:v>348800</c:v>
                </c:pt>
                <c:pt idx="5">
                  <c:v>448160</c:v>
                </c:pt>
                <c:pt idx="6">
                  <c:v>396240</c:v>
                </c:pt>
                <c:pt idx="7">
                  <c:v>439840</c:v>
                </c:pt>
                <c:pt idx="8">
                  <c:v>201880</c:v>
                </c:pt>
                <c:pt idx="9">
                  <c:v>214280</c:v>
                </c:pt>
                <c:pt idx="10">
                  <c:v>363240</c:v>
                </c:pt>
                <c:pt idx="11">
                  <c:v>419080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'ไฟฟ้าป.3'!$E$3:$E$4</c:f>
              <c:strCache>
                <c:ptCount val="1"/>
                <c:pt idx="0">
                  <c:v>รวมเงินที่ต้องชำระ ( บาท 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'ไฟฟ้าป.3'!$B$5:$B$16</c:f>
              <c:strCache>
                <c:ptCount val="12"/>
                <c:pt idx="0">
                  <c:v>240240</c:v>
                </c:pt>
                <c:pt idx="1">
                  <c:v>240271</c:v>
                </c:pt>
                <c:pt idx="2">
                  <c:v>240301</c:v>
                </c:pt>
                <c:pt idx="3">
                  <c:v>240332</c:v>
                </c:pt>
                <c:pt idx="4">
                  <c:v>240363</c:v>
                </c:pt>
                <c:pt idx="5">
                  <c:v>240391</c:v>
                </c:pt>
                <c:pt idx="6">
                  <c:v>240422</c:v>
                </c:pt>
                <c:pt idx="7">
                  <c:v>240452</c:v>
                </c:pt>
                <c:pt idx="8">
                  <c:v>240483</c:v>
                </c:pt>
                <c:pt idx="9">
                  <c:v>240513</c:v>
                </c:pt>
                <c:pt idx="10">
                  <c:v>240544</c:v>
                </c:pt>
                <c:pt idx="11">
                  <c:v>240575</c:v>
                </c:pt>
              </c:strCache>
            </c:strRef>
          </c:cat>
          <c:val>
            <c:numRef>
              <c:f>'ไฟฟ้าป.3'!$E$5:$E$16</c:f>
              <c:numCache>
                <c:ptCount val="12"/>
                <c:pt idx="0">
                  <c:v>1513066.07</c:v>
                </c:pt>
                <c:pt idx="1">
                  <c:v>1525043.18</c:v>
                </c:pt>
                <c:pt idx="2">
                  <c:v>1109861.89</c:v>
                </c:pt>
                <c:pt idx="3">
                  <c:v>924998.15</c:v>
                </c:pt>
                <c:pt idx="4">
                  <c:v>1504643.68</c:v>
                </c:pt>
                <c:pt idx="5">
                  <c:v>1680860.59</c:v>
                </c:pt>
                <c:pt idx="6">
                  <c:v>1507721.3</c:v>
                </c:pt>
                <c:pt idx="7">
                  <c:v>1592362.4</c:v>
                </c:pt>
                <c:pt idx="8">
                  <c:v>768156.02</c:v>
                </c:pt>
                <c:pt idx="9">
                  <c:v>816004.79</c:v>
                </c:pt>
                <c:pt idx="10">
                  <c:v>1374251</c:v>
                </c:pt>
                <c:pt idx="11">
                  <c:v>1546196.57</c:v>
                </c:pt>
              </c:numCache>
            </c:numRef>
          </c:val>
          <c:smooth val="0"/>
        </c:ser>
        <c:marker val="1"/>
        <c:axId val="17481534"/>
        <c:axId val="23116079"/>
      </c:lineChart>
      <c:dateAx>
        <c:axId val="1748153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1607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31160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81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4595"/>
          <c:w val="0.1897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525"/>
          <c:w val="0.80175"/>
          <c:h val="0.98825"/>
        </c:manualLayout>
      </c:layout>
      <c:lineChart>
        <c:grouping val="standard"/>
        <c:varyColors val="0"/>
        <c:ser>
          <c:idx val="0"/>
          <c:order val="0"/>
          <c:tx>
            <c:strRef>
              <c:f>'ประปา ป.3'!$D$3:$D$4</c:f>
              <c:strCache>
                <c:ptCount val="1"/>
                <c:pt idx="0">
                  <c:v>จำนวนที่ใช้ ( ลิตร 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'ประปา ป.3'!$C$5:$C$16</c:f>
              <c:strCache>
                <c:ptCount val="12"/>
                <c:pt idx="0">
                  <c:v>240240</c:v>
                </c:pt>
                <c:pt idx="1">
                  <c:v>240271</c:v>
                </c:pt>
                <c:pt idx="2">
                  <c:v>240301</c:v>
                </c:pt>
                <c:pt idx="3">
                  <c:v>240332</c:v>
                </c:pt>
                <c:pt idx="4">
                  <c:v>240363</c:v>
                </c:pt>
                <c:pt idx="5">
                  <c:v>240391</c:v>
                </c:pt>
                <c:pt idx="6">
                  <c:v>240422</c:v>
                </c:pt>
                <c:pt idx="7">
                  <c:v>240452</c:v>
                </c:pt>
                <c:pt idx="8">
                  <c:v>240483</c:v>
                </c:pt>
                <c:pt idx="9">
                  <c:v>240513</c:v>
                </c:pt>
                <c:pt idx="10">
                  <c:v>240544</c:v>
                </c:pt>
                <c:pt idx="11">
                  <c:v>240575</c:v>
                </c:pt>
              </c:strCache>
            </c:strRef>
          </c:cat>
          <c:val>
            <c:numRef>
              <c:f>'ประปา ป.3'!$D$5:$D$16</c:f>
              <c:numCache>
                <c:ptCount val="12"/>
                <c:pt idx="0">
                  <c:v>15646000</c:v>
                </c:pt>
                <c:pt idx="1">
                  <c:v>17258000</c:v>
                </c:pt>
                <c:pt idx="2">
                  <c:v>15944000</c:v>
                </c:pt>
                <c:pt idx="3">
                  <c:v>12335000</c:v>
                </c:pt>
                <c:pt idx="4">
                  <c:v>10969000</c:v>
                </c:pt>
                <c:pt idx="5">
                  <c:v>15010000</c:v>
                </c:pt>
                <c:pt idx="6">
                  <c:v>16083000</c:v>
                </c:pt>
                <c:pt idx="7">
                  <c:v>13466000</c:v>
                </c:pt>
                <c:pt idx="8">
                  <c:v>12926000</c:v>
                </c:pt>
                <c:pt idx="9">
                  <c:v>2893000</c:v>
                </c:pt>
                <c:pt idx="10">
                  <c:v>3602000</c:v>
                </c:pt>
                <c:pt idx="11">
                  <c:v>11438000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'ประปา ป.3'!$E$3:$E$4</c:f>
              <c:strCache>
                <c:ptCount val="1"/>
                <c:pt idx="0">
                  <c:v>รวมเงินที่ต้องชำระ ( บาท 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'ประปา ป.3'!$C$5:$C$16</c:f>
              <c:strCache>
                <c:ptCount val="12"/>
                <c:pt idx="0">
                  <c:v>240240</c:v>
                </c:pt>
                <c:pt idx="1">
                  <c:v>240271</c:v>
                </c:pt>
                <c:pt idx="2">
                  <c:v>240301</c:v>
                </c:pt>
                <c:pt idx="3">
                  <c:v>240332</c:v>
                </c:pt>
                <c:pt idx="4">
                  <c:v>240363</c:v>
                </c:pt>
                <c:pt idx="5">
                  <c:v>240391</c:v>
                </c:pt>
                <c:pt idx="6">
                  <c:v>240422</c:v>
                </c:pt>
                <c:pt idx="7">
                  <c:v>240452</c:v>
                </c:pt>
                <c:pt idx="8">
                  <c:v>240483</c:v>
                </c:pt>
                <c:pt idx="9">
                  <c:v>240513</c:v>
                </c:pt>
                <c:pt idx="10">
                  <c:v>240544</c:v>
                </c:pt>
                <c:pt idx="11">
                  <c:v>240575</c:v>
                </c:pt>
              </c:strCache>
            </c:strRef>
          </c:cat>
          <c:val>
            <c:numRef>
              <c:f>'ประปา ป.3'!$E$5:$E$16</c:f>
              <c:numCache>
                <c:ptCount val="12"/>
                <c:pt idx="0">
                  <c:v>467545.06</c:v>
                </c:pt>
                <c:pt idx="1">
                  <c:v>515840.58</c:v>
                </c:pt>
                <c:pt idx="2">
                  <c:v>476473.14</c:v>
                </c:pt>
                <c:pt idx="3">
                  <c:v>368347.5</c:v>
                </c:pt>
                <c:pt idx="4">
                  <c:v>327422.14</c:v>
                </c:pt>
                <c:pt idx="5">
                  <c:v>418600</c:v>
                </c:pt>
                <c:pt idx="6">
                  <c:v>480637.58</c:v>
                </c:pt>
                <c:pt idx="7">
                  <c:v>402232.26</c:v>
                </c:pt>
                <c:pt idx="8">
                  <c:v>386053.86</c:v>
                </c:pt>
                <c:pt idx="9">
                  <c:v>85488.08</c:v>
                </c:pt>
                <c:pt idx="10">
                  <c:v>106706.82</c:v>
                </c:pt>
                <c:pt idx="11">
                  <c:v>341473.38</c:v>
                </c:pt>
              </c:numCache>
            </c:numRef>
          </c:val>
          <c:smooth val="0"/>
        </c:ser>
        <c:marker val="1"/>
        <c:axId val="6718120"/>
        <c:axId val="60463081"/>
      </c:lineChart>
      <c:dateAx>
        <c:axId val="671812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6308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0463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181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4595"/>
          <c:w val="0.1897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"/>
          <c:w val="0.80275"/>
          <c:h val="0.98825"/>
        </c:manualLayout>
      </c:layout>
      <c:lineChart>
        <c:grouping val="standard"/>
        <c:varyColors val="0"/>
        <c:ser>
          <c:idx val="0"/>
          <c:order val="0"/>
          <c:tx>
            <c:strRef>
              <c:f>รวมไฟฟ้า!$D$3:$D$4</c:f>
              <c:strCache>
                <c:ptCount val="1"/>
                <c:pt idx="0">
                  <c:v>พลังงานไฟฟ้า ( หน่วย 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รวมไฟฟ้า!$B$5:$B$16</c:f>
              <c:strCache>
                <c:ptCount val="12"/>
                <c:pt idx="0">
                  <c:v>240240</c:v>
                </c:pt>
                <c:pt idx="1">
                  <c:v>240271</c:v>
                </c:pt>
                <c:pt idx="2">
                  <c:v>240301</c:v>
                </c:pt>
                <c:pt idx="3">
                  <c:v>240332</c:v>
                </c:pt>
                <c:pt idx="4">
                  <c:v>240363</c:v>
                </c:pt>
                <c:pt idx="5">
                  <c:v>240391</c:v>
                </c:pt>
                <c:pt idx="6">
                  <c:v>240422</c:v>
                </c:pt>
                <c:pt idx="7">
                  <c:v>240452</c:v>
                </c:pt>
                <c:pt idx="8">
                  <c:v>240483</c:v>
                </c:pt>
                <c:pt idx="9">
                  <c:v>240513</c:v>
                </c:pt>
                <c:pt idx="10">
                  <c:v>240544</c:v>
                </c:pt>
                <c:pt idx="11">
                  <c:v>240575</c:v>
                </c:pt>
              </c:strCache>
            </c:strRef>
          </c:cat>
          <c:val>
            <c:numRef>
              <c:f>รวมไฟฟ้า!$D$5:$D$16</c:f>
              <c:numCache>
                <c:ptCount val="12"/>
                <c:pt idx="0">
                  <c:v>792240</c:v>
                </c:pt>
                <c:pt idx="1">
                  <c:v>809280</c:v>
                </c:pt>
                <c:pt idx="2">
                  <c:v>583400</c:v>
                </c:pt>
                <c:pt idx="3">
                  <c:v>520720</c:v>
                </c:pt>
                <c:pt idx="4">
                  <c:v>676800</c:v>
                </c:pt>
                <c:pt idx="5">
                  <c:v>921120</c:v>
                </c:pt>
                <c:pt idx="6">
                  <c:v>795180</c:v>
                </c:pt>
                <c:pt idx="7">
                  <c:v>853840</c:v>
                </c:pt>
                <c:pt idx="8">
                  <c:v>505320</c:v>
                </c:pt>
                <c:pt idx="9">
                  <c:v>509000</c:v>
                </c:pt>
                <c:pt idx="10">
                  <c:v>766520</c:v>
                </c:pt>
                <c:pt idx="11">
                  <c:v>846040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รวมไฟฟ้า!$E$3:$E$4</c:f>
              <c:strCache>
                <c:ptCount val="1"/>
                <c:pt idx="0">
                  <c:v>รวมเงินที่ต้องชำระ ( บาท 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รวมไฟฟ้า!$B$5:$B$16</c:f>
              <c:strCache>
                <c:ptCount val="12"/>
                <c:pt idx="0">
                  <c:v>240240</c:v>
                </c:pt>
                <c:pt idx="1">
                  <c:v>240271</c:v>
                </c:pt>
                <c:pt idx="2">
                  <c:v>240301</c:v>
                </c:pt>
                <c:pt idx="3">
                  <c:v>240332</c:v>
                </c:pt>
                <c:pt idx="4">
                  <c:v>240363</c:v>
                </c:pt>
                <c:pt idx="5">
                  <c:v>240391</c:v>
                </c:pt>
                <c:pt idx="6">
                  <c:v>240422</c:v>
                </c:pt>
                <c:pt idx="7">
                  <c:v>240452</c:v>
                </c:pt>
                <c:pt idx="8">
                  <c:v>240483</c:v>
                </c:pt>
                <c:pt idx="9">
                  <c:v>240513</c:v>
                </c:pt>
                <c:pt idx="10">
                  <c:v>240544</c:v>
                </c:pt>
                <c:pt idx="11">
                  <c:v>240575</c:v>
                </c:pt>
              </c:strCache>
            </c:strRef>
          </c:cat>
          <c:val>
            <c:numRef>
              <c:f>รวมไฟฟ้า!$E$5:$E$16</c:f>
              <c:numCache>
                <c:ptCount val="12"/>
                <c:pt idx="0">
                  <c:v>3347379.8600000003</c:v>
                </c:pt>
                <c:pt idx="1">
                  <c:v>3402426.92</c:v>
                </c:pt>
                <c:pt idx="2">
                  <c:v>2496382.01</c:v>
                </c:pt>
                <c:pt idx="3">
                  <c:v>2223524.99</c:v>
                </c:pt>
                <c:pt idx="4">
                  <c:v>2987646.67</c:v>
                </c:pt>
                <c:pt idx="5">
                  <c:v>3719277.7</c:v>
                </c:pt>
                <c:pt idx="6">
                  <c:v>3324671.05</c:v>
                </c:pt>
                <c:pt idx="7">
                  <c:v>3371859.9299999997</c:v>
                </c:pt>
                <c:pt idx="8">
                  <c:v>2102183.76</c:v>
                </c:pt>
                <c:pt idx="9">
                  <c:v>2107096.38</c:v>
                </c:pt>
                <c:pt idx="10">
                  <c:v>3174136.65</c:v>
                </c:pt>
                <c:pt idx="11">
                  <c:v>3418858.18</c:v>
                </c:pt>
              </c:numCache>
            </c:numRef>
          </c:val>
          <c:smooth val="0"/>
        </c:ser>
        <c:marker val="1"/>
        <c:axId val="7296818"/>
        <c:axId val="65671363"/>
      </c:lineChart>
      <c:dateAx>
        <c:axId val="729681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7136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56713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968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25"/>
          <c:y val="0.46025"/>
          <c:w val="0.18975"/>
          <c:h val="0.0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Chart 1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19;&#3640;&#3611;&#3611;&#3637;&#3591;&#3610;&#3611;&#3619;&#3632;&#3617;&#3634;&#3603;%20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แผนภูมิไฟฟ้า54"/>
      <sheetName val="แผนภูมิประปา54"/>
      <sheetName val="ค่าประปา54"/>
      <sheetName val="ค่าไฟฟ้า54"/>
    </sheetNames>
    <sheetDataSet>
      <sheetData sheetId="4">
        <row r="16">
          <cell r="D16">
            <v>370240</v>
          </cell>
          <cell r="E16">
            <v>1440317.61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55"/>
  <sheetViews>
    <sheetView zoomScalePageLayoutView="0" workbookViewId="0" topLeftCell="A1">
      <selection activeCell="E17" sqref="E17"/>
    </sheetView>
  </sheetViews>
  <sheetFormatPr defaultColWidth="9.140625" defaultRowHeight="21" customHeight="1"/>
  <cols>
    <col min="1" max="1" width="7.28125" style="24" customWidth="1"/>
    <col min="2" max="2" width="10.7109375" style="1" customWidth="1"/>
    <col min="3" max="3" width="16.7109375" style="2" customWidth="1"/>
    <col min="4" max="4" width="16.7109375" style="34" customWidth="1"/>
    <col min="5" max="5" width="16.7109375" style="3" customWidth="1"/>
    <col min="6" max="6" width="13.7109375" style="1" customWidth="1"/>
    <col min="7" max="7" width="15.2812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1:10" ht="24.75" customHeight="1">
      <c r="A1" s="50" t="s">
        <v>21</v>
      </c>
      <c r="B1" s="50"/>
      <c r="C1" s="50"/>
      <c r="D1" s="50"/>
      <c r="E1" s="50"/>
      <c r="F1" s="50"/>
      <c r="G1" s="50"/>
      <c r="H1" s="20"/>
      <c r="I1" s="20"/>
      <c r="J1" s="20"/>
    </row>
    <row r="2" spans="1:10" ht="21" customHeight="1">
      <c r="A2" s="49" t="s">
        <v>18</v>
      </c>
      <c r="B2" s="49"/>
      <c r="C2" s="49"/>
      <c r="D2" s="49"/>
      <c r="E2" s="49"/>
      <c r="F2" s="49"/>
      <c r="G2" s="49"/>
      <c r="H2" s="42"/>
      <c r="I2" s="42"/>
      <c r="J2" s="42"/>
    </row>
    <row r="3" spans="1:11" ht="21" customHeight="1">
      <c r="A3" s="4" t="s">
        <v>10</v>
      </c>
      <c r="B3" s="4" t="s">
        <v>0</v>
      </c>
      <c r="C3" s="5" t="s">
        <v>1</v>
      </c>
      <c r="D3" s="31" t="s">
        <v>2</v>
      </c>
      <c r="E3" s="6" t="s">
        <v>6</v>
      </c>
      <c r="F3" s="48" t="s">
        <v>13</v>
      </c>
      <c r="G3" s="48"/>
      <c r="H3" s="21"/>
      <c r="I3" s="16"/>
      <c r="J3" s="17"/>
      <c r="K3" s="14"/>
    </row>
    <row r="4" spans="1:11" ht="21" customHeight="1">
      <c r="A4" s="7"/>
      <c r="B4" s="7"/>
      <c r="C4" s="8" t="s">
        <v>4</v>
      </c>
      <c r="D4" s="32" t="s">
        <v>3</v>
      </c>
      <c r="E4" s="9" t="s">
        <v>5</v>
      </c>
      <c r="F4" s="38" t="s">
        <v>15</v>
      </c>
      <c r="G4" s="38" t="s">
        <v>14</v>
      </c>
      <c r="H4" s="21"/>
      <c r="I4" s="16"/>
      <c r="J4" s="17"/>
      <c r="K4" s="14"/>
    </row>
    <row r="5" spans="1:11" ht="21" customHeight="1">
      <c r="A5" s="26">
        <v>1</v>
      </c>
      <c r="B5" s="43">
        <v>240240</v>
      </c>
      <c r="C5" s="10">
        <f>1344+1168+1096</f>
        <v>3608</v>
      </c>
      <c r="D5" s="10">
        <v>408160</v>
      </c>
      <c r="E5" s="10">
        <v>1834313.79</v>
      </c>
      <c r="F5" s="39">
        <f>D5-'[1]ค่าไฟฟ้า54'!$D$16</f>
        <v>37920</v>
      </c>
      <c r="G5" s="10">
        <f>E5-'[1]ค่าไฟฟ้า54'!$E$16</f>
        <v>393996.17999999993</v>
      </c>
      <c r="H5" s="21"/>
      <c r="I5" s="22" t="s">
        <v>7</v>
      </c>
      <c r="J5" s="23"/>
      <c r="K5" s="14"/>
    </row>
    <row r="6" spans="1:11" ht="21" customHeight="1">
      <c r="A6" s="26">
        <v>2</v>
      </c>
      <c r="B6" s="43">
        <v>240271</v>
      </c>
      <c r="C6" s="10">
        <f>1440+1144+1168</f>
        <v>3752</v>
      </c>
      <c r="D6" s="10">
        <v>417920</v>
      </c>
      <c r="E6" s="10">
        <v>1877383.74</v>
      </c>
      <c r="F6" s="39">
        <f>D6-D5</f>
        <v>9760</v>
      </c>
      <c r="G6" s="10">
        <f>E6-E5</f>
        <v>43069.94999999995</v>
      </c>
      <c r="H6" s="21" t="s">
        <v>7</v>
      </c>
      <c r="I6" s="22"/>
      <c r="J6" s="23"/>
      <c r="K6" s="14"/>
    </row>
    <row r="7" spans="1:11" ht="21" customHeight="1">
      <c r="A7" s="26">
        <v>3</v>
      </c>
      <c r="B7" s="43">
        <v>240301</v>
      </c>
      <c r="C7" s="10">
        <f>1264+1136+864</f>
        <v>3264</v>
      </c>
      <c r="D7" s="10">
        <v>304000</v>
      </c>
      <c r="E7" s="10">
        <v>1386520.12</v>
      </c>
      <c r="F7" s="39">
        <f aca="true" t="shared" si="0" ref="F7:F16">D7-D6</f>
        <v>-113920</v>
      </c>
      <c r="G7" s="10">
        <f aca="true" t="shared" si="1" ref="G7:G16">E7-E6</f>
        <v>-490863.6199999999</v>
      </c>
      <c r="H7" s="21"/>
      <c r="I7" s="22"/>
      <c r="J7" s="23"/>
      <c r="K7" s="14"/>
    </row>
    <row r="8" spans="1:11" ht="21" customHeight="1">
      <c r="A8" s="26">
        <v>4</v>
      </c>
      <c r="B8" s="43">
        <v>240332</v>
      </c>
      <c r="C8" s="10">
        <f>1216+944+832</f>
        <v>2992</v>
      </c>
      <c r="D8" s="10">
        <v>285520</v>
      </c>
      <c r="E8" s="10">
        <v>1298526.84</v>
      </c>
      <c r="F8" s="39">
        <f t="shared" si="0"/>
        <v>-18480</v>
      </c>
      <c r="G8" s="10">
        <f t="shared" si="1"/>
        <v>-87993.28000000003</v>
      </c>
      <c r="H8" s="21" t="s">
        <v>7</v>
      </c>
      <c r="I8" s="22"/>
      <c r="J8" s="23"/>
      <c r="K8" s="14"/>
    </row>
    <row r="9" spans="1:11" ht="21" customHeight="1">
      <c r="A9" s="26">
        <v>5</v>
      </c>
      <c r="B9" s="43">
        <v>240363</v>
      </c>
      <c r="C9" s="10">
        <f>1336+1064+976</f>
        <v>3376</v>
      </c>
      <c r="D9" s="10">
        <v>328000</v>
      </c>
      <c r="E9" s="10">
        <v>1483002.99</v>
      </c>
      <c r="F9" s="39">
        <f t="shared" si="0"/>
        <v>42480</v>
      </c>
      <c r="G9" s="10">
        <f t="shared" si="1"/>
        <v>184476.1499999999</v>
      </c>
      <c r="H9" s="21" t="s">
        <v>7</v>
      </c>
      <c r="I9" s="22"/>
      <c r="J9" s="23"/>
      <c r="K9" s="14"/>
    </row>
    <row r="10" spans="1:11" ht="21" customHeight="1">
      <c r="A10" s="26">
        <v>6</v>
      </c>
      <c r="B10" s="43">
        <v>240391</v>
      </c>
      <c r="C10" s="10">
        <f>1464+1296+1232</f>
        <v>3992</v>
      </c>
      <c r="D10" s="10">
        <v>472960</v>
      </c>
      <c r="E10" s="10">
        <v>2038417.11</v>
      </c>
      <c r="F10" s="39">
        <f t="shared" si="0"/>
        <v>144960</v>
      </c>
      <c r="G10" s="10">
        <f t="shared" si="1"/>
        <v>555414.1200000001</v>
      </c>
      <c r="H10" s="21"/>
      <c r="I10" s="22"/>
      <c r="J10" s="23"/>
      <c r="K10" s="14"/>
    </row>
    <row r="11" spans="1:11" ht="21" customHeight="1">
      <c r="A11" s="26">
        <v>7</v>
      </c>
      <c r="B11" s="43">
        <v>240422</v>
      </c>
      <c r="C11" s="10">
        <f>1832+1440+984</f>
        <v>4256</v>
      </c>
      <c r="D11" s="10">
        <v>398940</v>
      </c>
      <c r="E11" s="10">
        <v>1816949.75</v>
      </c>
      <c r="F11" s="39">
        <f t="shared" si="0"/>
        <v>-74020</v>
      </c>
      <c r="G11" s="10">
        <f t="shared" si="1"/>
        <v>-221467.3600000001</v>
      </c>
      <c r="H11" s="21"/>
      <c r="I11" s="22"/>
      <c r="J11" s="23"/>
      <c r="K11" s="14"/>
    </row>
    <row r="12" spans="1:11" ht="21" customHeight="1">
      <c r="A12" s="26">
        <v>8</v>
      </c>
      <c r="B12" s="43">
        <v>240452</v>
      </c>
      <c r="C12" s="10">
        <f>1680+1408+1512</f>
        <v>4600</v>
      </c>
      <c r="D12" s="10">
        <v>414000</v>
      </c>
      <c r="E12" s="10">
        <v>1779497.53</v>
      </c>
      <c r="F12" s="39">
        <f t="shared" si="0"/>
        <v>15060</v>
      </c>
      <c r="G12" s="10">
        <f t="shared" si="1"/>
        <v>-37452.21999999997</v>
      </c>
      <c r="H12" s="21"/>
      <c r="I12" s="22"/>
      <c r="J12" s="23"/>
      <c r="K12" s="14"/>
    </row>
    <row r="13" spans="1:11" ht="21" customHeight="1">
      <c r="A13" s="26">
        <v>9</v>
      </c>
      <c r="B13" s="43">
        <v>240483</v>
      </c>
      <c r="C13" s="10">
        <f>1232+1160+672</f>
        <v>3064</v>
      </c>
      <c r="D13" s="10">
        <v>303440</v>
      </c>
      <c r="E13" s="10">
        <v>1334027.74</v>
      </c>
      <c r="F13" s="39">
        <f t="shared" si="0"/>
        <v>-110560</v>
      </c>
      <c r="G13" s="10">
        <f t="shared" si="1"/>
        <v>-445469.79000000004</v>
      </c>
      <c r="H13" s="21"/>
      <c r="I13" s="22"/>
      <c r="J13" s="23"/>
      <c r="K13" s="14"/>
    </row>
    <row r="14" spans="1:11" ht="21" customHeight="1">
      <c r="A14" s="26">
        <v>10</v>
      </c>
      <c r="B14" s="43">
        <v>240513</v>
      </c>
      <c r="C14" s="10">
        <f>1176+1040+824</f>
        <v>3040</v>
      </c>
      <c r="D14" s="10">
        <v>294720</v>
      </c>
      <c r="E14" s="10">
        <v>1291091.59</v>
      </c>
      <c r="F14" s="39">
        <f t="shared" si="0"/>
        <v>-8720</v>
      </c>
      <c r="G14" s="10">
        <f t="shared" si="1"/>
        <v>-42936.14999999991</v>
      </c>
      <c r="H14" s="21"/>
      <c r="I14" s="18"/>
      <c r="J14" s="19"/>
      <c r="K14" s="14"/>
    </row>
    <row r="15" spans="1:11" ht="21" customHeight="1">
      <c r="A15" s="26">
        <v>11</v>
      </c>
      <c r="B15" s="43">
        <v>240544</v>
      </c>
      <c r="C15" s="10">
        <f>1904+1832+1248</f>
        <v>4984</v>
      </c>
      <c r="D15" s="10">
        <v>403280</v>
      </c>
      <c r="E15" s="10">
        <v>1799885.65</v>
      </c>
      <c r="F15" s="39">
        <f t="shared" si="0"/>
        <v>108560</v>
      </c>
      <c r="G15" s="10">
        <f t="shared" si="1"/>
        <v>508794.0599999998</v>
      </c>
      <c r="H15" s="14"/>
      <c r="I15" s="18"/>
      <c r="J15" s="19"/>
      <c r="K15" s="14"/>
    </row>
    <row r="16" spans="1:11" ht="21" customHeight="1">
      <c r="A16" s="26">
        <v>12</v>
      </c>
      <c r="B16" s="43">
        <v>240575</v>
      </c>
      <c r="C16" s="10">
        <f>1600+1200+1200</f>
        <v>4000</v>
      </c>
      <c r="D16" s="10">
        <v>426960</v>
      </c>
      <c r="E16" s="10">
        <v>1872661.61</v>
      </c>
      <c r="F16" s="39">
        <f t="shared" si="0"/>
        <v>23680</v>
      </c>
      <c r="G16" s="10">
        <f t="shared" si="1"/>
        <v>72775.9600000002</v>
      </c>
      <c r="H16" s="14"/>
      <c r="I16" s="18"/>
      <c r="J16" s="19"/>
      <c r="K16" s="14"/>
    </row>
    <row r="17" spans="1:11" ht="21" customHeight="1">
      <c r="A17" s="46" t="s">
        <v>8</v>
      </c>
      <c r="B17" s="47"/>
      <c r="C17" s="12">
        <f>SUM(C5:C16)</f>
        <v>44928</v>
      </c>
      <c r="D17" s="12">
        <f>SUM(D5:D16)</f>
        <v>4457900</v>
      </c>
      <c r="E17" s="12">
        <f>SUM(E5:E16)</f>
        <v>19812278.459999997</v>
      </c>
      <c r="F17" s="40">
        <f>SUM(F5:F16)</f>
        <v>56720</v>
      </c>
      <c r="G17" s="40">
        <f>SUM(G5:G16)</f>
        <v>432344</v>
      </c>
      <c r="H17" s="14"/>
      <c r="I17" s="18"/>
      <c r="J17" s="19"/>
      <c r="K17" s="14"/>
    </row>
    <row r="18" spans="1:11" ht="21" customHeight="1">
      <c r="A18" s="44" t="s">
        <v>9</v>
      </c>
      <c r="B18" s="45"/>
      <c r="C18" s="11">
        <f>AVERAGE(C5:C16)</f>
        <v>3744</v>
      </c>
      <c r="D18" s="11">
        <f>AVERAGE(D5:D16)</f>
        <v>371491.6666666667</v>
      </c>
      <c r="E18" s="11">
        <f>AVERAGE(E5:E16)</f>
        <v>1651023.2049999998</v>
      </c>
      <c r="F18" s="41">
        <f>AVERAGE(F5:F16)</f>
        <v>4726.666666666667</v>
      </c>
      <c r="G18" s="41">
        <f>AVERAGE(G5:G16)</f>
        <v>36028.666666666664</v>
      </c>
      <c r="H18" s="14"/>
      <c r="I18" s="18"/>
      <c r="J18" s="19"/>
      <c r="K18" s="14"/>
    </row>
    <row r="19" spans="1:11" s="13" customFormat="1" ht="21" customHeight="1">
      <c r="A19" s="25"/>
      <c r="B19" s="14"/>
      <c r="C19" s="18"/>
      <c r="D19" s="33"/>
      <c r="E19" s="19"/>
      <c r="F19" s="14"/>
      <c r="H19" s="14"/>
      <c r="I19" s="18"/>
      <c r="J19" s="19"/>
      <c r="K19" s="14"/>
    </row>
    <row r="20" spans="1:11" s="13" customFormat="1" ht="21" customHeight="1">
      <c r="A20" s="25"/>
      <c r="B20" s="14"/>
      <c r="C20" s="18"/>
      <c r="D20" s="33"/>
      <c r="E20" s="19"/>
      <c r="F20" s="14"/>
      <c r="G20" s="14"/>
      <c r="H20" s="14"/>
      <c r="I20" s="18"/>
      <c r="J20" s="19"/>
      <c r="K20" s="14"/>
    </row>
    <row r="21" spans="1:11" s="13" customFormat="1" ht="21" customHeight="1">
      <c r="A21" s="25"/>
      <c r="B21" s="14"/>
      <c r="C21" s="18"/>
      <c r="D21" s="33"/>
      <c r="E21" s="19"/>
      <c r="F21" s="14"/>
      <c r="G21" s="14"/>
      <c r="H21" s="14"/>
      <c r="I21" s="18"/>
      <c r="J21" s="19"/>
      <c r="K21" s="14"/>
    </row>
    <row r="22" spans="1:11" s="13" customFormat="1" ht="21" customHeight="1">
      <c r="A22" s="25"/>
      <c r="B22" s="14"/>
      <c r="C22" s="18"/>
      <c r="D22" s="33"/>
      <c r="E22" s="19"/>
      <c r="F22" s="14"/>
      <c r="G22" s="14"/>
      <c r="H22" s="14"/>
      <c r="I22" s="18"/>
      <c r="J22" s="19"/>
      <c r="K22" s="14"/>
    </row>
    <row r="23" spans="1:11" s="13" customFormat="1" ht="21" customHeight="1">
      <c r="A23" s="25"/>
      <c r="B23" s="14"/>
      <c r="C23" s="18"/>
      <c r="D23" s="33"/>
      <c r="E23" s="19"/>
      <c r="F23" s="14" t="s">
        <v>7</v>
      </c>
      <c r="G23" s="14"/>
      <c r="H23" s="14"/>
      <c r="I23" s="18"/>
      <c r="J23" s="19"/>
      <c r="K23" s="14"/>
    </row>
    <row r="24" spans="1:11" s="13" customFormat="1" ht="21" customHeight="1">
      <c r="A24" s="25"/>
      <c r="B24" s="14"/>
      <c r="C24" s="18"/>
      <c r="D24" s="33"/>
      <c r="E24" s="19"/>
      <c r="F24" s="14"/>
      <c r="G24" s="14"/>
      <c r="H24" s="14"/>
      <c r="I24" s="18"/>
      <c r="J24" s="19"/>
      <c r="K24" s="14"/>
    </row>
    <row r="25" spans="1:11" s="13" customFormat="1" ht="21" customHeight="1">
      <c r="A25" s="25"/>
      <c r="B25" s="14"/>
      <c r="C25" s="18"/>
      <c r="D25" s="33"/>
      <c r="E25" s="19"/>
      <c r="F25" s="14"/>
      <c r="G25" s="14"/>
      <c r="H25" s="14"/>
      <c r="I25" s="18"/>
      <c r="J25" s="19"/>
      <c r="K25" s="14"/>
    </row>
    <row r="26" spans="1:11" s="13" customFormat="1" ht="21" customHeight="1">
      <c r="A26" s="25"/>
      <c r="B26" s="14"/>
      <c r="C26" s="18"/>
      <c r="D26" s="33"/>
      <c r="E26" s="19"/>
      <c r="F26" s="14"/>
      <c r="G26" s="14"/>
      <c r="H26" s="14"/>
      <c r="I26" s="18"/>
      <c r="J26" s="19"/>
      <c r="K26" s="14"/>
    </row>
    <row r="27" spans="1:11" s="13" customFormat="1" ht="21" customHeight="1">
      <c r="A27" s="25"/>
      <c r="B27" s="14"/>
      <c r="C27" s="18"/>
      <c r="D27" s="33"/>
      <c r="E27" s="19"/>
      <c r="F27" s="14"/>
      <c r="G27" s="14"/>
      <c r="H27" s="14"/>
      <c r="I27" s="18"/>
      <c r="J27" s="19"/>
      <c r="K27" s="14"/>
    </row>
    <row r="28" spans="1:11" s="13" customFormat="1" ht="21" customHeight="1">
      <c r="A28" s="25"/>
      <c r="B28" s="14"/>
      <c r="C28" s="18"/>
      <c r="D28" s="33"/>
      <c r="E28" s="19"/>
      <c r="F28" s="14"/>
      <c r="G28" s="14"/>
      <c r="H28" s="14"/>
      <c r="I28" s="18"/>
      <c r="J28" s="19"/>
      <c r="K28" s="14"/>
    </row>
    <row r="29" spans="6:11" ht="21" customHeight="1">
      <c r="F29" s="14"/>
      <c r="G29" s="14" t="s">
        <v>7</v>
      </c>
      <c r="H29" s="14"/>
      <c r="I29" s="18"/>
      <c r="J29" s="19"/>
      <c r="K29" s="14"/>
    </row>
    <row r="31" ht="21" customHeight="1">
      <c r="D31" s="34" t="s">
        <v>7</v>
      </c>
    </row>
    <row r="34" spans="1:10" ht="21" customHeight="1">
      <c r="A34" s="15"/>
      <c r="B34" s="27"/>
      <c r="C34" s="29"/>
      <c r="D34" s="35"/>
      <c r="E34" s="27"/>
      <c r="F34" s="27"/>
      <c r="G34" s="27"/>
      <c r="H34" s="27"/>
      <c r="I34" s="27"/>
      <c r="J34" s="27"/>
    </row>
    <row r="35" spans="1:11" ht="21" customHeight="1">
      <c r="A35" s="15"/>
      <c r="B35" s="28"/>
      <c r="C35" s="30"/>
      <c r="D35" s="36"/>
      <c r="E35" s="28"/>
      <c r="F35" s="14"/>
      <c r="G35" s="28"/>
      <c r="H35" s="28"/>
      <c r="I35" s="28"/>
      <c r="J35" s="28"/>
      <c r="K35" s="14"/>
    </row>
    <row r="36" spans="1:11" ht="21" customHeight="1">
      <c r="A36" s="15"/>
      <c r="B36" s="15"/>
      <c r="C36" s="16"/>
      <c r="D36" s="37"/>
      <c r="E36" s="17"/>
      <c r="F36" s="14"/>
      <c r="G36" s="15"/>
      <c r="H36" s="15"/>
      <c r="I36" s="16"/>
      <c r="J36" s="17"/>
      <c r="K36" s="14"/>
    </row>
    <row r="37" spans="1:11" ht="21" customHeight="1">
      <c r="A37" s="15"/>
      <c r="B37" s="15"/>
      <c r="C37" s="16"/>
      <c r="D37" s="37"/>
      <c r="E37" s="17"/>
      <c r="F37" s="14"/>
      <c r="G37" s="15"/>
      <c r="H37" s="15"/>
      <c r="I37" s="16"/>
      <c r="J37" s="17"/>
      <c r="K37" s="14"/>
    </row>
    <row r="38" spans="1:11" ht="21" customHeight="1">
      <c r="A38" s="15"/>
      <c r="B38" s="14"/>
      <c r="C38" s="18"/>
      <c r="D38" s="33"/>
      <c r="E38" s="19"/>
      <c r="F38" s="14"/>
      <c r="G38" s="14"/>
      <c r="H38" s="14"/>
      <c r="I38" s="18"/>
      <c r="J38" s="19"/>
      <c r="K38" s="14"/>
    </row>
    <row r="39" spans="1:11" ht="21" customHeight="1">
      <c r="A39" s="15"/>
      <c r="B39" s="14"/>
      <c r="C39" s="18"/>
      <c r="D39" s="33"/>
      <c r="E39" s="19"/>
      <c r="F39" s="14"/>
      <c r="G39" s="14"/>
      <c r="H39" s="14"/>
      <c r="I39" s="18"/>
      <c r="J39" s="19"/>
      <c r="K39" s="14"/>
    </row>
    <row r="40" spans="1:11" ht="21" customHeight="1">
      <c r="A40" s="15"/>
      <c r="B40" s="14"/>
      <c r="C40" s="18"/>
      <c r="D40" s="33"/>
      <c r="E40" s="19"/>
      <c r="F40" s="14"/>
      <c r="G40" s="14"/>
      <c r="H40" s="14"/>
      <c r="I40" s="18"/>
      <c r="J40" s="19"/>
      <c r="K40" s="14"/>
    </row>
    <row r="41" spans="1:11" ht="21" customHeight="1">
      <c r="A41" s="15"/>
      <c r="B41" s="14"/>
      <c r="C41" s="18"/>
      <c r="D41" s="33"/>
      <c r="E41" s="19"/>
      <c r="F41" s="14"/>
      <c r="G41" s="14"/>
      <c r="H41" s="14"/>
      <c r="I41" s="18"/>
      <c r="J41" s="19"/>
      <c r="K41" s="14"/>
    </row>
    <row r="42" spans="1:11" ht="21" customHeight="1">
      <c r="A42" s="15"/>
      <c r="B42" s="14"/>
      <c r="C42" s="18"/>
      <c r="D42" s="33"/>
      <c r="E42" s="19"/>
      <c r="F42" s="14"/>
      <c r="G42" s="14"/>
      <c r="H42" s="14"/>
      <c r="I42" s="18"/>
      <c r="J42" s="19"/>
      <c r="K42" s="14"/>
    </row>
    <row r="43" spans="1:11" ht="21" customHeight="1">
      <c r="A43" s="15"/>
      <c r="B43" s="14"/>
      <c r="C43" s="18"/>
      <c r="D43" s="33"/>
      <c r="E43" s="19"/>
      <c r="F43" s="14"/>
      <c r="G43" s="14"/>
      <c r="H43" s="14"/>
      <c r="I43" s="18"/>
      <c r="J43" s="19"/>
      <c r="K43" s="14"/>
    </row>
    <row r="44" spans="1:11" ht="21" customHeight="1">
      <c r="A44" s="15"/>
      <c r="B44" s="14"/>
      <c r="C44" s="18"/>
      <c r="D44" s="33"/>
      <c r="E44" s="19"/>
      <c r="F44" s="14"/>
      <c r="G44" s="14"/>
      <c r="H44" s="14"/>
      <c r="I44" s="18"/>
      <c r="J44" s="19"/>
      <c r="K44" s="14"/>
    </row>
    <row r="45" spans="1:11" ht="21" customHeight="1">
      <c r="A45" s="15"/>
      <c r="B45" s="14"/>
      <c r="C45" s="18"/>
      <c r="D45" s="33"/>
      <c r="E45" s="19"/>
      <c r="F45" s="14"/>
      <c r="G45" s="14"/>
      <c r="H45" s="14"/>
      <c r="I45" s="18"/>
      <c r="J45" s="19"/>
      <c r="K45" s="14"/>
    </row>
    <row r="46" spans="1:11" ht="21" customHeight="1">
      <c r="A46" s="15"/>
      <c r="B46" s="14"/>
      <c r="C46" s="18"/>
      <c r="D46" s="33"/>
      <c r="E46" s="19"/>
      <c r="F46" s="14"/>
      <c r="G46" s="14"/>
      <c r="H46" s="14"/>
      <c r="I46" s="18"/>
      <c r="J46" s="19"/>
      <c r="K46" s="14"/>
    </row>
    <row r="47" spans="1:11" ht="21" customHeight="1">
      <c r="A47" s="15"/>
      <c r="B47" s="14"/>
      <c r="C47" s="18"/>
      <c r="D47" s="33"/>
      <c r="E47" s="19"/>
      <c r="F47" s="14"/>
      <c r="G47" s="14"/>
      <c r="H47" s="14"/>
      <c r="I47" s="18"/>
      <c r="J47" s="19"/>
      <c r="K47" s="14"/>
    </row>
    <row r="48" spans="1:11" ht="21" customHeight="1">
      <c r="A48" s="15"/>
      <c r="B48" s="14"/>
      <c r="C48" s="18"/>
      <c r="D48" s="33"/>
      <c r="E48" s="19"/>
      <c r="F48" s="14"/>
      <c r="G48" s="14"/>
      <c r="H48" s="14"/>
      <c r="I48" s="18"/>
      <c r="J48" s="19"/>
      <c r="K48" s="14"/>
    </row>
    <row r="49" spans="1:11" ht="21" customHeight="1">
      <c r="A49" s="15"/>
      <c r="B49" s="14"/>
      <c r="C49" s="18"/>
      <c r="D49" s="33"/>
      <c r="E49" s="19"/>
      <c r="F49" s="14"/>
      <c r="G49" s="14"/>
      <c r="H49" s="14"/>
      <c r="I49" s="18"/>
      <c r="J49" s="19"/>
      <c r="K49" s="14"/>
    </row>
    <row r="50" spans="1:11" ht="21" customHeight="1">
      <c r="A50" s="15"/>
      <c r="B50" s="14"/>
      <c r="C50" s="18"/>
      <c r="D50" s="33"/>
      <c r="E50" s="19"/>
      <c r="F50" s="14"/>
      <c r="G50" s="14"/>
      <c r="H50" s="18"/>
      <c r="I50" s="18"/>
      <c r="J50" s="19"/>
      <c r="K50" s="14"/>
    </row>
    <row r="51" spans="1:11" ht="21" customHeight="1">
      <c r="A51" s="15"/>
      <c r="B51" s="14"/>
      <c r="C51" s="18"/>
      <c r="D51" s="33"/>
      <c r="E51" s="19"/>
      <c r="F51" s="14"/>
      <c r="G51" s="14"/>
      <c r="H51" s="14"/>
      <c r="I51" s="18"/>
      <c r="J51" s="19"/>
      <c r="K51" s="14"/>
    </row>
    <row r="52" spans="1:11" ht="21" customHeight="1">
      <c r="A52" s="15"/>
      <c r="B52" s="14"/>
      <c r="C52" s="18"/>
      <c r="D52" s="33"/>
      <c r="E52" s="19"/>
      <c r="F52" s="14"/>
      <c r="G52" s="14"/>
      <c r="H52" s="14"/>
      <c r="I52" s="18"/>
      <c r="J52" s="19"/>
      <c r="K52" s="14"/>
    </row>
    <row r="53" spans="1:11" ht="21" customHeight="1">
      <c r="A53" s="15"/>
      <c r="B53" s="14"/>
      <c r="C53" s="18"/>
      <c r="D53" s="33"/>
      <c r="E53" s="19"/>
      <c r="F53" s="14"/>
      <c r="G53" s="14"/>
      <c r="H53" s="14"/>
      <c r="I53" s="18"/>
      <c r="J53" s="19"/>
      <c r="K53" s="14"/>
    </row>
    <row r="54" spans="1:11" ht="21" customHeight="1">
      <c r="A54" s="15"/>
      <c r="B54" s="14"/>
      <c r="C54" s="18"/>
      <c r="D54" s="33"/>
      <c r="E54" s="19"/>
      <c r="F54" s="14"/>
      <c r="G54" s="14"/>
      <c r="H54" s="14"/>
      <c r="I54" s="18"/>
      <c r="J54" s="19"/>
      <c r="K54" s="14"/>
    </row>
    <row r="55" spans="1:10" ht="21" customHeight="1">
      <c r="A55" s="15"/>
      <c r="B55" s="14"/>
      <c r="C55" s="18"/>
      <c r="D55" s="33"/>
      <c r="E55" s="19"/>
      <c r="F55" s="14"/>
      <c r="G55" s="14"/>
      <c r="H55" s="14"/>
      <c r="I55" s="18"/>
      <c r="J55" s="19"/>
    </row>
  </sheetData>
  <sheetProtection/>
  <mergeCells count="5">
    <mergeCell ref="A18:B18"/>
    <mergeCell ref="A17:B17"/>
    <mergeCell ref="F3:G3"/>
    <mergeCell ref="A2:G2"/>
    <mergeCell ref="A1:G1"/>
  </mergeCells>
  <printOptions/>
  <pageMargins left="0.9448818897637796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K55"/>
  <sheetViews>
    <sheetView zoomScalePageLayoutView="0" workbookViewId="0" topLeftCell="A1">
      <selection activeCell="D5" sqref="D5"/>
    </sheetView>
  </sheetViews>
  <sheetFormatPr defaultColWidth="9.140625" defaultRowHeight="21" customHeight="1"/>
  <cols>
    <col min="1" max="1" width="15.00390625" style="1" customWidth="1"/>
    <col min="2" max="2" width="7.28125" style="24" customWidth="1"/>
    <col min="3" max="3" width="10.7109375" style="1" customWidth="1"/>
    <col min="4" max="4" width="16.7109375" style="2" customWidth="1"/>
    <col min="5" max="5" width="16.7109375" style="3" customWidth="1"/>
    <col min="6" max="6" width="13.421875" style="1" customWidth="1"/>
    <col min="7" max="7" width="14.710937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2:10" ht="24.75" customHeight="1">
      <c r="B1" s="50" t="s">
        <v>20</v>
      </c>
      <c r="C1" s="50"/>
      <c r="D1" s="50"/>
      <c r="E1" s="50"/>
      <c r="F1" s="50"/>
      <c r="G1" s="50"/>
      <c r="H1" s="20"/>
      <c r="I1" s="20"/>
      <c r="J1" s="20"/>
    </row>
    <row r="2" spans="2:10" ht="21" customHeight="1">
      <c r="B2" s="49" t="s">
        <v>17</v>
      </c>
      <c r="C2" s="49"/>
      <c r="D2" s="49"/>
      <c r="E2" s="49"/>
      <c r="F2" s="49"/>
      <c r="G2" s="49"/>
      <c r="H2" s="42"/>
      <c r="I2" s="42"/>
      <c r="J2" s="42"/>
    </row>
    <row r="3" spans="2:11" ht="21" customHeight="1">
      <c r="B3" s="4" t="s">
        <v>10</v>
      </c>
      <c r="C3" s="4" t="s">
        <v>0</v>
      </c>
      <c r="D3" s="5" t="s">
        <v>11</v>
      </c>
      <c r="E3" s="6" t="s">
        <v>6</v>
      </c>
      <c r="F3" s="48" t="s">
        <v>13</v>
      </c>
      <c r="G3" s="48"/>
      <c r="H3" s="15"/>
      <c r="I3" s="16"/>
      <c r="J3" s="17"/>
      <c r="K3" s="14"/>
    </row>
    <row r="4" spans="2:11" ht="21" customHeight="1">
      <c r="B4" s="7"/>
      <c r="C4" s="7"/>
      <c r="D4" s="8" t="s">
        <v>12</v>
      </c>
      <c r="E4" s="9" t="s">
        <v>5</v>
      </c>
      <c r="F4" s="38" t="s">
        <v>15</v>
      </c>
      <c r="G4" s="38" t="s">
        <v>14</v>
      </c>
      <c r="H4" s="15"/>
      <c r="I4" s="16"/>
      <c r="J4" s="17"/>
      <c r="K4" s="14"/>
    </row>
    <row r="5" spans="2:11" ht="21" customHeight="1">
      <c r="B5" s="26">
        <v>1</v>
      </c>
      <c r="C5" s="43">
        <v>240240</v>
      </c>
      <c r="D5" s="10">
        <v>10733000</v>
      </c>
      <c r="E5" s="10">
        <v>320351.58</v>
      </c>
      <c r="F5" s="39"/>
      <c r="G5" s="10"/>
      <c r="H5" s="21"/>
      <c r="I5" s="22"/>
      <c r="J5" s="23"/>
      <c r="K5" s="14"/>
    </row>
    <row r="6" spans="2:11" ht="21" customHeight="1">
      <c r="B6" s="26">
        <v>2</v>
      </c>
      <c r="C6" s="43">
        <v>240271</v>
      </c>
      <c r="D6" s="10">
        <v>10575000</v>
      </c>
      <c r="E6" s="10">
        <v>315617.9</v>
      </c>
      <c r="F6" s="39">
        <f>D6-D5</f>
        <v>-158000</v>
      </c>
      <c r="G6" s="10">
        <f>E6-E5</f>
        <v>-4733.679999999993</v>
      </c>
      <c r="H6" s="21"/>
      <c r="I6" s="22"/>
      <c r="J6" s="23"/>
      <c r="K6" s="14"/>
    </row>
    <row r="7" spans="2:11" ht="21" customHeight="1">
      <c r="B7" s="26">
        <v>3</v>
      </c>
      <c r="C7" s="43">
        <v>240301</v>
      </c>
      <c r="D7" s="10">
        <v>10002000</v>
      </c>
      <c r="E7" s="10">
        <v>298450.82</v>
      </c>
      <c r="F7" s="39">
        <f>D7-D6</f>
        <v>-573000</v>
      </c>
      <c r="G7" s="10">
        <f>E7-E6</f>
        <v>-17167.080000000016</v>
      </c>
      <c r="H7" s="21"/>
      <c r="I7" s="22"/>
      <c r="J7" s="23"/>
      <c r="K7" s="14"/>
    </row>
    <row r="8" spans="2:11" ht="21" customHeight="1">
      <c r="B8" s="26">
        <v>4</v>
      </c>
      <c r="C8" s="43">
        <v>240332</v>
      </c>
      <c r="D8" s="10">
        <v>7374000</v>
      </c>
      <c r="E8" s="10">
        <v>219715.94</v>
      </c>
      <c r="F8" s="39">
        <f>D9-D7</f>
        <v>-3030000</v>
      </c>
      <c r="G8" s="10">
        <f>E9-E7</f>
        <v>-90778.80000000002</v>
      </c>
      <c r="H8" s="21"/>
      <c r="I8" s="22"/>
      <c r="J8" s="23"/>
      <c r="K8" s="14"/>
    </row>
    <row r="9" spans="2:11" ht="21" customHeight="1">
      <c r="B9" s="26">
        <v>5</v>
      </c>
      <c r="C9" s="43">
        <v>240363</v>
      </c>
      <c r="D9" s="10">
        <v>6972000</v>
      </c>
      <c r="E9" s="10">
        <v>207672.02</v>
      </c>
      <c r="F9" s="39">
        <f aca="true" t="shared" si="0" ref="F9:F16">D10-D8</f>
        <v>-341000</v>
      </c>
      <c r="G9" s="10">
        <f aca="true" t="shared" si="1" ref="G9:G16">E10-E8</f>
        <v>-10216.360000000015</v>
      </c>
      <c r="H9" s="21"/>
      <c r="I9" s="22"/>
      <c r="J9" s="23"/>
      <c r="K9" s="14"/>
    </row>
    <row r="10" spans="2:11" ht="21" customHeight="1">
      <c r="B10" s="26">
        <v>6</v>
      </c>
      <c r="C10" s="43">
        <v>240391</v>
      </c>
      <c r="D10" s="10">
        <v>7033000</v>
      </c>
      <c r="E10" s="10">
        <v>209499.58</v>
      </c>
      <c r="F10" s="39">
        <f t="shared" si="0"/>
        <v>1152000</v>
      </c>
      <c r="G10" s="10">
        <f t="shared" si="1"/>
        <v>34513.92000000001</v>
      </c>
      <c r="H10" s="21"/>
      <c r="I10" s="22"/>
      <c r="J10" s="23"/>
      <c r="K10" s="14"/>
    </row>
    <row r="11" spans="2:11" ht="21" customHeight="1">
      <c r="B11" s="26">
        <v>7</v>
      </c>
      <c r="C11" s="43">
        <v>240422</v>
      </c>
      <c r="D11" s="10">
        <v>8124000</v>
      </c>
      <c r="E11" s="10">
        <v>242185.94</v>
      </c>
      <c r="F11" s="39">
        <f t="shared" si="0"/>
        <v>1771000</v>
      </c>
      <c r="G11" s="10">
        <f t="shared" si="1"/>
        <v>53059.16</v>
      </c>
      <c r="H11" s="21" t="s">
        <v>7</v>
      </c>
      <c r="I11" s="22"/>
      <c r="J11" s="23"/>
      <c r="K11" s="14"/>
    </row>
    <row r="12" spans="2:11" ht="21" customHeight="1">
      <c r="B12" s="26">
        <v>8</v>
      </c>
      <c r="C12" s="43">
        <v>240452</v>
      </c>
      <c r="D12" s="10">
        <v>8804000</v>
      </c>
      <c r="E12" s="10">
        <v>262558.74</v>
      </c>
      <c r="F12" s="39">
        <f t="shared" si="0"/>
        <v>1114000</v>
      </c>
      <c r="G12" s="10">
        <f t="shared" si="1"/>
        <v>33375.44</v>
      </c>
      <c r="H12" s="21"/>
      <c r="I12" s="22"/>
      <c r="J12" s="23"/>
      <c r="K12" s="14"/>
    </row>
    <row r="13" spans="2:11" ht="21" customHeight="1">
      <c r="B13" s="26">
        <v>9</v>
      </c>
      <c r="C13" s="43">
        <v>240483</v>
      </c>
      <c r="D13" s="10">
        <v>9238000</v>
      </c>
      <c r="E13" s="10">
        <v>275561.38</v>
      </c>
      <c r="F13" s="39">
        <f t="shared" si="0"/>
        <v>-3617000</v>
      </c>
      <c r="G13" s="10">
        <f t="shared" si="1"/>
        <v>-108365.31999999998</v>
      </c>
      <c r="H13" s="21"/>
      <c r="I13" s="22"/>
      <c r="J13" s="23"/>
      <c r="K13" s="14"/>
    </row>
    <row r="14" spans="2:11" ht="21" customHeight="1">
      <c r="B14" s="26">
        <v>10</v>
      </c>
      <c r="C14" s="43">
        <v>240513</v>
      </c>
      <c r="D14" s="10">
        <v>5187000</v>
      </c>
      <c r="E14" s="10">
        <v>154193.42</v>
      </c>
      <c r="F14" s="39">
        <f t="shared" si="0"/>
        <v>-3390000</v>
      </c>
      <c r="G14" s="10">
        <f t="shared" si="1"/>
        <v>-101564.4</v>
      </c>
      <c r="H14" s="14"/>
      <c r="I14" s="18"/>
      <c r="J14" s="19"/>
      <c r="K14" s="14"/>
    </row>
    <row r="15" spans="2:11" ht="21" customHeight="1">
      <c r="B15" s="26">
        <v>11</v>
      </c>
      <c r="C15" s="43">
        <v>240544</v>
      </c>
      <c r="D15" s="10">
        <v>5848000</v>
      </c>
      <c r="E15" s="10">
        <v>173996.98</v>
      </c>
      <c r="F15" s="39">
        <f t="shared" si="0"/>
        <v>4083000</v>
      </c>
      <c r="G15" s="10">
        <f t="shared" si="1"/>
        <v>122326.67999999996</v>
      </c>
      <c r="H15" s="14"/>
      <c r="I15" s="18"/>
      <c r="J15" s="19"/>
      <c r="K15" s="14"/>
    </row>
    <row r="16" spans="2:11" ht="21" customHeight="1">
      <c r="B16" s="26">
        <v>12</v>
      </c>
      <c r="C16" s="43">
        <v>240575</v>
      </c>
      <c r="D16" s="10">
        <v>9270000</v>
      </c>
      <c r="E16" s="10">
        <v>276520.1</v>
      </c>
      <c r="F16" s="39">
        <f t="shared" si="0"/>
        <v>93312000</v>
      </c>
      <c r="G16" s="10">
        <f t="shared" si="1"/>
        <v>2782327.42</v>
      </c>
      <c r="H16" s="14"/>
      <c r="I16" s="18"/>
      <c r="J16" s="19"/>
      <c r="K16" s="14"/>
    </row>
    <row r="17" spans="2:11" ht="21" customHeight="1">
      <c r="B17" s="46" t="s">
        <v>8</v>
      </c>
      <c r="C17" s="47"/>
      <c r="D17" s="12">
        <f>SUM(D5:D16)</f>
        <v>99160000</v>
      </c>
      <c r="E17" s="12">
        <f>SUM(E5:E16)</f>
        <v>2956324.4</v>
      </c>
      <c r="F17" s="40">
        <f>SUM(F5:F16)</f>
        <v>90323000</v>
      </c>
      <c r="G17" s="40">
        <f>SUM(G5:G16)</f>
        <v>2692776.98</v>
      </c>
      <c r="H17" s="14"/>
      <c r="I17" s="18"/>
      <c r="J17" s="19"/>
      <c r="K17" s="14"/>
    </row>
    <row r="18" spans="2:11" ht="21" customHeight="1">
      <c r="B18" s="44" t="s">
        <v>9</v>
      </c>
      <c r="C18" s="45"/>
      <c r="D18" s="11">
        <f>AVERAGE(D5:D16)</f>
        <v>8263333.333333333</v>
      </c>
      <c r="E18" s="11">
        <f>AVERAGE(E5:E16)</f>
        <v>246360.36666666667</v>
      </c>
      <c r="F18" s="41">
        <f>AVERAGE(F5:F16)</f>
        <v>8211181.818181818</v>
      </c>
      <c r="G18" s="41">
        <f>AVERAGE(G5:G16)</f>
        <v>244797.90727272726</v>
      </c>
      <c r="H18" s="14"/>
      <c r="I18" s="18"/>
      <c r="J18" s="19"/>
      <c r="K18" s="14"/>
    </row>
    <row r="19" spans="2:11" s="13" customFormat="1" ht="21" customHeight="1">
      <c r="B19" s="25"/>
      <c r="C19" s="14"/>
      <c r="D19" s="18"/>
      <c r="E19" s="19"/>
      <c r="F19" s="14"/>
      <c r="G19" s="14"/>
      <c r="H19" s="14"/>
      <c r="I19" s="18"/>
      <c r="J19" s="19"/>
      <c r="K19" s="14"/>
    </row>
    <row r="20" spans="2:11" s="13" customFormat="1" ht="21" customHeight="1">
      <c r="B20" s="25"/>
      <c r="C20" s="14"/>
      <c r="D20" s="18"/>
      <c r="E20" s="19"/>
      <c r="F20" s="14"/>
      <c r="G20" s="14"/>
      <c r="H20" s="14"/>
      <c r="I20" s="18"/>
      <c r="J20" s="19"/>
      <c r="K20" s="14"/>
    </row>
    <row r="21" spans="2:11" s="13" customFormat="1" ht="21" customHeight="1">
      <c r="B21" s="25"/>
      <c r="C21" s="14"/>
      <c r="D21" s="18"/>
      <c r="E21" s="19"/>
      <c r="F21" s="14"/>
      <c r="G21" s="14"/>
      <c r="H21" s="14"/>
      <c r="I21" s="18"/>
      <c r="J21" s="19"/>
      <c r="K21" s="14"/>
    </row>
    <row r="22" spans="2:11" s="13" customFormat="1" ht="21" customHeight="1">
      <c r="B22" s="25"/>
      <c r="C22" s="14"/>
      <c r="D22" s="18"/>
      <c r="E22" s="19"/>
      <c r="F22" s="14"/>
      <c r="G22" s="14"/>
      <c r="H22" s="14"/>
      <c r="I22" s="18"/>
      <c r="J22" s="19"/>
      <c r="K22" s="14"/>
    </row>
    <row r="23" spans="2:11" s="13" customFormat="1" ht="21" customHeight="1">
      <c r="B23" s="25"/>
      <c r="C23" s="14"/>
      <c r="D23" s="18"/>
      <c r="E23" s="19"/>
      <c r="F23" s="14"/>
      <c r="G23" s="14"/>
      <c r="H23" s="14"/>
      <c r="I23" s="18"/>
      <c r="J23" s="19"/>
      <c r="K23" s="14"/>
    </row>
    <row r="24" spans="2:11" s="13" customFormat="1" ht="21" customHeight="1">
      <c r="B24" s="25"/>
      <c r="C24" s="14"/>
      <c r="D24" s="18"/>
      <c r="E24" s="19"/>
      <c r="F24" s="14"/>
      <c r="G24" s="14"/>
      <c r="H24" s="14"/>
      <c r="I24" s="18"/>
      <c r="J24" s="19"/>
      <c r="K24" s="14"/>
    </row>
    <row r="25" spans="2:11" s="13" customFormat="1" ht="21" customHeight="1">
      <c r="B25" s="25"/>
      <c r="C25" s="14"/>
      <c r="D25" s="18"/>
      <c r="E25" s="19"/>
      <c r="F25" s="14"/>
      <c r="G25" s="14"/>
      <c r="H25" s="14"/>
      <c r="I25" s="18"/>
      <c r="J25" s="19"/>
      <c r="K25" s="14"/>
    </row>
    <row r="26" spans="2:11" s="13" customFormat="1" ht="21" customHeight="1">
      <c r="B26" s="25"/>
      <c r="C26" s="14"/>
      <c r="D26" s="18"/>
      <c r="E26" s="19"/>
      <c r="F26" s="14"/>
      <c r="G26" s="14"/>
      <c r="H26" s="14"/>
      <c r="I26" s="18"/>
      <c r="J26" s="19"/>
      <c r="K26" s="14"/>
    </row>
    <row r="27" spans="2:11" s="13" customFormat="1" ht="21" customHeight="1">
      <c r="B27" s="25"/>
      <c r="C27" s="14"/>
      <c r="D27" s="18"/>
      <c r="E27" s="19"/>
      <c r="F27" s="14"/>
      <c r="G27" s="14"/>
      <c r="H27" s="14"/>
      <c r="I27" s="18"/>
      <c r="J27" s="19"/>
      <c r="K27" s="14"/>
    </row>
    <row r="28" spans="2:11" s="13" customFormat="1" ht="21" customHeight="1">
      <c r="B28" s="25"/>
      <c r="C28" s="14"/>
      <c r="D28" s="18"/>
      <c r="E28" s="19"/>
      <c r="F28" s="14"/>
      <c r="G28" s="14"/>
      <c r="H28" s="14"/>
      <c r="I28" s="18"/>
      <c r="J28" s="19"/>
      <c r="K28" s="14"/>
    </row>
    <row r="29" spans="6:11" ht="21" customHeight="1">
      <c r="F29" s="14"/>
      <c r="G29" s="14" t="s">
        <v>7</v>
      </c>
      <c r="H29" s="14"/>
      <c r="I29" s="18"/>
      <c r="J29" s="19"/>
      <c r="K29" s="14"/>
    </row>
    <row r="34" spans="2:10" ht="21" customHeight="1">
      <c r="B34" s="15"/>
      <c r="C34" s="27"/>
      <c r="D34" s="29"/>
      <c r="E34" s="27"/>
      <c r="F34" s="27"/>
      <c r="G34" s="27"/>
      <c r="H34" s="27"/>
      <c r="I34" s="27"/>
      <c r="J34" s="27"/>
    </row>
    <row r="35" spans="2:11" ht="21" customHeight="1">
      <c r="B35" s="15"/>
      <c r="C35" s="28"/>
      <c r="D35" s="30"/>
      <c r="E35" s="28"/>
      <c r="F35" s="14"/>
      <c r="G35" s="28"/>
      <c r="H35" s="28"/>
      <c r="I35" s="28"/>
      <c r="J35" s="28"/>
      <c r="K35" s="14"/>
    </row>
    <row r="36" spans="2:11" ht="21" customHeight="1">
      <c r="B36" s="15"/>
      <c r="C36" s="15"/>
      <c r="D36" s="16"/>
      <c r="E36" s="17"/>
      <c r="F36" s="14"/>
      <c r="G36" s="15"/>
      <c r="H36" s="15"/>
      <c r="I36" s="16"/>
      <c r="J36" s="17"/>
      <c r="K36" s="14"/>
    </row>
    <row r="37" spans="2:11" ht="21" customHeight="1">
      <c r="B37" s="15"/>
      <c r="C37" s="15"/>
      <c r="D37" s="16"/>
      <c r="E37" s="17"/>
      <c r="F37" s="14"/>
      <c r="G37" s="15"/>
      <c r="H37" s="15"/>
      <c r="I37" s="16"/>
      <c r="J37" s="17"/>
      <c r="K37" s="14"/>
    </row>
    <row r="38" spans="2:11" ht="21" customHeight="1">
      <c r="B38" s="15"/>
      <c r="C38" s="14"/>
      <c r="D38" s="18"/>
      <c r="E38" s="19"/>
      <c r="F38" s="14"/>
      <c r="G38" s="14"/>
      <c r="H38" s="14"/>
      <c r="I38" s="18"/>
      <c r="J38" s="19"/>
      <c r="K38" s="14"/>
    </row>
    <row r="39" spans="2:11" ht="21" customHeight="1">
      <c r="B39" s="15"/>
      <c r="C39" s="14"/>
      <c r="D39" s="18"/>
      <c r="E39" s="19"/>
      <c r="F39" s="14"/>
      <c r="G39" s="14"/>
      <c r="H39" s="14"/>
      <c r="I39" s="18"/>
      <c r="J39" s="19"/>
      <c r="K39" s="14"/>
    </row>
    <row r="40" spans="2:11" ht="21" customHeight="1">
      <c r="B40" s="15"/>
      <c r="C40" s="14"/>
      <c r="D40" s="18"/>
      <c r="E40" s="19"/>
      <c r="F40" s="14"/>
      <c r="G40" s="14"/>
      <c r="H40" s="14"/>
      <c r="I40" s="18"/>
      <c r="J40" s="19"/>
      <c r="K40" s="14"/>
    </row>
    <row r="41" spans="2:11" ht="21" customHeight="1">
      <c r="B41" s="15"/>
      <c r="C41" s="14"/>
      <c r="D41" s="18"/>
      <c r="E41" s="19"/>
      <c r="F41" s="14"/>
      <c r="G41" s="14"/>
      <c r="H41" s="14"/>
      <c r="I41" s="18"/>
      <c r="J41" s="19"/>
      <c r="K41" s="14"/>
    </row>
    <row r="42" spans="2:11" ht="21" customHeight="1">
      <c r="B42" s="15"/>
      <c r="C42" s="14"/>
      <c r="D42" s="18"/>
      <c r="E42" s="19"/>
      <c r="F42" s="14"/>
      <c r="G42" s="14"/>
      <c r="H42" s="14"/>
      <c r="I42" s="18"/>
      <c r="J42" s="19"/>
      <c r="K42" s="14"/>
    </row>
    <row r="43" spans="2:11" ht="21" customHeight="1">
      <c r="B43" s="15"/>
      <c r="C43" s="14"/>
      <c r="D43" s="18"/>
      <c r="E43" s="19"/>
      <c r="F43" s="14"/>
      <c r="G43" s="14"/>
      <c r="H43" s="14"/>
      <c r="I43" s="18"/>
      <c r="J43" s="19"/>
      <c r="K43" s="14"/>
    </row>
    <row r="44" spans="2:11" ht="21" customHeight="1">
      <c r="B44" s="15"/>
      <c r="C44" s="14"/>
      <c r="D44" s="18"/>
      <c r="E44" s="19"/>
      <c r="F44" s="14"/>
      <c r="G44" s="14"/>
      <c r="H44" s="14"/>
      <c r="I44" s="18"/>
      <c r="J44" s="19"/>
      <c r="K44" s="14"/>
    </row>
    <row r="45" spans="2:11" ht="21" customHeight="1">
      <c r="B45" s="15"/>
      <c r="C45" s="14"/>
      <c r="D45" s="18"/>
      <c r="E45" s="19"/>
      <c r="F45" s="14"/>
      <c r="G45" s="14"/>
      <c r="H45" s="14"/>
      <c r="I45" s="18"/>
      <c r="J45" s="19"/>
      <c r="K45" s="14"/>
    </row>
    <row r="46" spans="2:11" ht="21" customHeight="1">
      <c r="B46" s="15"/>
      <c r="C46" s="14"/>
      <c r="D46" s="18"/>
      <c r="E46" s="19"/>
      <c r="F46" s="14"/>
      <c r="G46" s="14"/>
      <c r="H46" s="14"/>
      <c r="I46" s="18"/>
      <c r="J46" s="19"/>
      <c r="K46" s="14"/>
    </row>
    <row r="47" spans="2:11" ht="21" customHeight="1">
      <c r="B47" s="15"/>
      <c r="C47" s="14"/>
      <c r="D47" s="18"/>
      <c r="E47" s="19"/>
      <c r="F47" s="14"/>
      <c r="G47" s="14"/>
      <c r="H47" s="14"/>
      <c r="I47" s="18"/>
      <c r="J47" s="19"/>
      <c r="K47" s="14"/>
    </row>
    <row r="48" spans="2:11" ht="21" customHeight="1">
      <c r="B48" s="15"/>
      <c r="C48" s="14"/>
      <c r="D48" s="18"/>
      <c r="E48" s="19"/>
      <c r="F48" s="14"/>
      <c r="G48" s="14"/>
      <c r="H48" s="14"/>
      <c r="I48" s="18"/>
      <c r="J48" s="19"/>
      <c r="K48" s="14"/>
    </row>
    <row r="49" spans="2:11" ht="21" customHeight="1">
      <c r="B49" s="15"/>
      <c r="C49" s="14"/>
      <c r="D49" s="18"/>
      <c r="E49" s="19"/>
      <c r="F49" s="14"/>
      <c r="G49" s="14"/>
      <c r="H49" s="14"/>
      <c r="I49" s="18"/>
      <c r="J49" s="19"/>
      <c r="K49" s="14"/>
    </row>
    <row r="50" spans="2:11" ht="21" customHeight="1">
      <c r="B50" s="15"/>
      <c r="C50" s="14"/>
      <c r="D50" s="18"/>
      <c r="E50" s="19"/>
      <c r="F50" s="14"/>
      <c r="G50" s="14"/>
      <c r="H50" s="18"/>
      <c r="I50" s="18"/>
      <c r="J50" s="19"/>
      <c r="K50" s="14"/>
    </row>
    <row r="51" spans="2:11" ht="21" customHeight="1">
      <c r="B51" s="15"/>
      <c r="C51" s="14"/>
      <c r="D51" s="18"/>
      <c r="E51" s="19"/>
      <c r="F51" s="14"/>
      <c r="G51" s="14"/>
      <c r="H51" s="14"/>
      <c r="I51" s="18"/>
      <c r="J51" s="19"/>
      <c r="K51" s="14"/>
    </row>
    <row r="52" spans="2:11" ht="21" customHeight="1">
      <c r="B52" s="15"/>
      <c r="C52" s="14"/>
      <c r="D52" s="18"/>
      <c r="E52" s="19"/>
      <c r="F52" s="14"/>
      <c r="G52" s="14"/>
      <c r="H52" s="14"/>
      <c r="I52" s="18"/>
      <c r="J52" s="19"/>
      <c r="K52" s="14"/>
    </row>
    <row r="53" spans="2:11" ht="21" customHeight="1">
      <c r="B53" s="15"/>
      <c r="C53" s="14"/>
      <c r="D53" s="18"/>
      <c r="E53" s="19"/>
      <c r="F53" s="14"/>
      <c r="G53" s="14"/>
      <c r="H53" s="14"/>
      <c r="I53" s="18"/>
      <c r="J53" s="19"/>
      <c r="K53" s="14"/>
    </row>
    <row r="54" spans="2:11" ht="21" customHeight="1">
      <c r="B54" s="15"/>
      <c r="C54" s="14"/>
      <c r="D54" s="18"/>
      <c r="E54" s="19"/>
      <c r="F54" s="14"/>
      <c r="G54" s="14"/>
      <c r="H54" s="14"/>
      <c r="I54" s="18"/>
      <c r="J54" s="19"/>
      <c r="K54" s="14"/>
    </row>
    <row r="55" spans="2:10" ht="21" customHeight="1">
      <c r="B55" s="15"/>
      <c r="C55" s="14"/>
      <c r="D55" s="18"/>
      <c r="E55" s="19"/>
      <c r="F55" s="14"/>
      <c r="G55" s="14"/>
      <c r="H55" s="14"/>
      <c r="I55" s="18"/>
      <c r="J55" s="19"/>
    </row>
  </sheetData>
  <sheetProtection/>
  <mergeCells count="5">
    <mergeCell ref="B18:C18"/>
    <mergeCell ref="B17:C17"/>
    <mergeCell ref="F3:G3"/>
    <mergeCell ref="B2:G2"/>
    <mergeCell ref="B1:G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55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7.28125" style="24" customWidth="1"/>
    <col min="2" max="2" width="10.7109375" style="1" customWidth="1"/>
    <col min="3" max="3" width="16.7109375" style="2" customWidth="1"/>
    <col min="4" max="4" width="16.7109375" style="34" customWidth="1"/>
    <col min="5" max="5" width="16.7109375" style="3" customWidth="1"/>
    <col min="6" max="6" width="13.7109375" style="1" customWidth="1"/>
    <col min="7" max="7" width="15.2812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1:10" ht="24.75" customHeight="1">
      <c r="A1" s="50" t="s">
        <v>21</v>
      </c>
      <c r="B1" s="50"/>
      <c r="C1" s="50"/>
      <c r="D1" s="50"/>
      <c r="E1" s="50"/>
      <c r="F1" s="50"/>
      <c r="G1" s="50"/>
      <c r="H1" s="20"/>
      <c r="I1" s="20"/>
      <c r="J1" s="20"/>
    </row>
    <row r="2" spans="1:10" ht="21" customHeight="1">
      <c r="A2" s="49" t="s">
        <v>19</v>
      </c>
      <c r="B2" s="49"/>
      <c r="C2" s="49"/>
      <c r="D2" s="49"/>
      <c r="E2" s="49"/>
      <c r="F2" s="49"/>
      <c r="G2" s="49"/>
      <c r="H2" s="42"/>
      <c r="I2" s="42"/>
      <c r="J2" s="42"/>
    </row>
    <row r="3" spans="1:11" ht="21" customHeight="1">
      <c r="A3" s="4" t="s">
        <v>10</v>
      </c>
      <c r="B3" s="4" t="s">
        <v>0</v>
      </c>
      <c r="C3" s="5" t="s">
        <v>1</v>
      </c>
      <c r="D3" s="31" t="s">
        <v>2</v>
      </c>
      <c r="E3" s="6" t="s">
        <v>6</v>
      </c>
      <c r="F3" s="48" t="s">
        <v>13</v>
      </c>
      <c r="G3" s="48"/>
      <c r="H3" s="21"/>
      <c r="I3" s="16"/>
      <c r="J3" s="17"/>
      <c r="K3" s="14"/>
    </row>
    <row r="4" spans="1:11" ht="21" customHeight="1">
      <c r="A4" s="7"/>
      <c r="B4" s="7"/>
      <c r="C4" s="8" t="s">
        <v>4</v>
      </c>
      <c r="D4" s="32" t="s">
        <v>3</v>
      </c>
      <c r="E4" s="9" t="s">
        <v>5</v>
      </c>
      <c r="F4" s="38" t="s">
        <v>15</v>
      </c>
      <c r="G4" s="38" t="s">
        <v>14</v>
      </c>
      <c r="H4" s="21"/>
      <c r="I4" s="16"/>
      <c r="J4" s="17"/>
      <c r="K4" s="14"/>
    </row>
    <row r="5" spans="1:11" ht="21" customHeight="1">
      <c r="A5" s="26">
        <v>1</v>
      </c>
      <c r="B5" s="43">
        <v>240240</v>
      </c>
      <c r="C5" s="10">
        <f>676+820+776</f>
        <v>2272</v>
      </c>
      <c r="D5" s="10">
        <v>384080</v>
      </c>
      <c r="E5" s="10">
        <v>1513066.07</v>
      </c>
      <c r="F5" s="39">
        <v>0</v>
      </c>
      <c r="G5" s="10">
        <v>0</v>
      </c>
      <c r="H5" s="21"/>
      <c r="I5" s="22" t="s">
        <v>7</v>
      </c>
      <c r="J5" s="23"/>
      <c r="K5" s="14"/>
    </row>
    <row r="6" spans="1:11" ht="21" customHeight="1">
      <c r="A6" s="26">
        <v>2</v>
      </c>
      <c r="B6" s="43">
        <v>240271</v>
      </c>
      <c r="C6" s="10">
        <f>696+932+752</f>
        <v>2380</v>
      </c>
      <c r="D6" s="10">
        <v>391360</v>
      </c>
      <c r="E6" s="10">
        <v>1525043.18</v>
      </c>
      <c r="F6" s="39">
        <f>D6-D5</f>
        <v>7280</v>
      </c>
      <c r="G6" s="10">
        <f>E6-E5</f>
        <v>11977.10999999987</v>
      </c>
      <c r="H6" s="21" t="s">
        <v>7</v>
      </c>
      <c r="I6" s="22"/>
      <c r="J6" s="23"/>
      <c r="K6" s="14"/>
    </row>
    <row r="7" spans="1:11" ht="21" customHeight="1">
      <c r="A7" s="26">
        <v>3</v>
      </c>
      <c r="B7" s="43">
        <v>240301</v>
      </c>
      <c r="C7" s="3">
        <f>680+808+700</f>
        <v>2188</v>
      </c>
      <c r="D7" s="10">
        <v>279400</v>
      </c>
      <c r="E7" s="10">
        <v>1109861.89</v>
      </c>
      <c r="F7" s="39">
        <f>E7-D6</f>
        <v>718501.8899999999</v>
      </c>
      <c r="G7" s="10">
        <f>E7-E6</f>
        <v>-415181.29000000004</v>
      </c>
      <c r="H7" s="21"/>
      <c r="I7" s="22"/>
      <c r="J7" s="23"/>
      <c r="K7" s="14"/>
    </row>
    <row r="8" spans="1:11" ht="21" customHeight="1">
      <c r="A8" s="26">
        <v>4</v>
      </c>
      <c r="B8" s="43">
        <v>240332</v>
      </c>
      <c r="C8" s="10">
        <f>548+688+608</f>
        <v>1844</v>
      </c>
      <c r="D8" s="10">
        <v>235200</v>
      </c>
      <c r="E8" s="10">
        <v>924998.15</v>
      </c>
      <c r="F8" s="39">
        <f>D8-E7</f>
        <v>-874661.8899999999</v>
      </c>
      <c r="G8" s="10">
        <f>E8-E7</f>
        <v>-184863.73999999987</v>
      </c>
      <c r="H8" s="21" t="s">
        <v>7</v>
      </c>
      <c r="I8" s="22"/>
      <c r="J8" s="23"/>
      <c r="K8" s="14"/>
    </row>
    <row r="9" spans="1:11" ht="21" customHeight="1">
      <c r="A9" s="26">
        <v>5</v>
      </c>
      <c r="B9" s="43">
        <v>240363</v>
      </c>
      <c r="C9" s="10">
        <f>1692+1460+748</f>
        <v>3900</v>
      </c>
      <c r="D9" s="10">
        <v>348800</v>
      </c>
      <c r="E9" s="10">
        <v>1504643.68</v>
      </c>
      <c r="F9" s="39">
        <f aca="true" t="shared" si="0" ref="F9:G16">D9-D8</f>
        <v>113600</v>
      </c>
      <c r="G9" s="10">
        <f t="shared" si="0"/>
        <v>579645.5299999999</v>
      </c>
      <c r="H9" s="21" t="s">
        <v>7</v>
      </c>
      <c r="I9" s="22"/>
      <c r="J9" s="23"/>
      <c r="K9" s="14"/>
    </row>
    <row r="10" spans="1:11" ht="21" customHeight="1">
      <c r="A10" s="26">
        <v>6</v>
      </c>
      <c r="B10" s="43">
        <v>240391</v>
      </c>
      <c r="C10" s="10">
        <f>728+904+864</f>
        <v>2496</v>
      </c>
      <c r="D10" s="10">
        <v>448160</v>
      </c>
      <c r="E10" s="10">
        <v>1680860.59</v>
      </c>
      <c r="F10" s="39">
        <f t="shared" si="0"/>
        <v>99360</v>
      </c>
      <c r="G10" s="10">
        <f t="shared" si="0"/>
        <v>176216.91000000015</v>
      </c>
      <c r="H10" s="21"/>
      <c r="I10" s="22"/>
      <c r="J10" s="23"/>
      <c r="K10" s="14"/>
    </row>
    <row r="11" spans="1:11" ht="21" customHeight="1">
      <c r="A11" s="26">
        <v>7</v>
      </c>
      <c r="B11" s="43">
        <v>240422</v>
      </c>
      <c r="C11" s="10">
        <f>828+1072+916</f>
        <v>2816</v>
      </c>
      <c r="D11" s="10">
        <v>396240</v>
      </c>
      <c r="E11" s="10">
        <v>1507721.3</v>
      </c>
      <c r="F11" s="39">
        <f t="shared" si="0"/>
        <v>-51920</v>
      </c>
      <c r="G11" s="10">
        <f t="shared" si="0"/>
        <v>-173139.29000000004</v>
      </c>
      <c r="H11" s="21"/>
      <c r="I11" s="22"/>
      <c r="J11" s="23"/>
      <c r="K11" s="14"/>
    </row>
    <row r="12" spans="1:11" ht="21" customHeight="1">
      <c r="A12" s="26">
        <v>8</v>
      </c>
      <c r="B12" s="43">
        <v>240452</v>
      </c>
      <c r="C12" s="10">
        <f>824+1048+904</f>
        <v>2776</v>
      </c>
      <c r="D12" s="10">
        <v>439840</v>
      </c>
      <c r="E12" s="10">
        <v>1592362.4</v>
      </c>
      <c r="F12" s="39">
        <f t="shared" si="0"/>
        <v>43600</v>
      </c>
      <c r="G12" s="10">
        <f t="shared" si="0"/>
        <v>84641.09999999986</v>
      </c>
      <c r="H12" s="21"/>
      <c r="I12" s="22"/>
      <c r="J12" s="23"/>
      <c r="K12" s="14"/>
    </row>
    <row r="13" spans="1:11" ht="21" customHeight="1">
      <c r="A13" s="26">
        <v>9</v>
      </c>
      <c r="B13" s="43">
        <v>240483</v>
      </c>
      <c r="C13" s="10">
        <f>452+436+416</f>
        <v>1304</v>
      </c>
      <c r="D13" s="10">
        <v>201880</v>
      </c>
      <c r="E13" s="10">
        <v>768156.02</v>
      </c>
      <c r="F13" s="39">
        <f t="shared" si="0"/>
        <v>-237960</v>
      </c>
      <c r="G13" s="10">
        <f t="shared" si="0"/>
        <v>-824206.3799999999</v>
      </c>
      <c r="H13" s="21"/>
      <c r="I13" s="22"/>
      <c r="J13" s="23"/>
      <c r="K13" s="14"/>
    </row>
    <row r="14" spans="1:11" ht="21" customHeight="1">
      <c r="A14" s="26">
        <v>10</v>
      </c>
      <c r="B14" s="43">
        <v>240513</v>
      </c>
      <c r="C14" s="10">
        <f>512+508+556</f>
        <v>1576</v>
      </c>
      <c r="D14" s="10">
        <v>214280</v>
      </c>
      <c r="E14" s="10">
        <v>816004.79</v>
      </c>
      <c r="F14" s="39">
        <f t="shared" si="0"/>
        <v>12400</v>
      </c>
      <c r="G14" s="10">
        <f t="shared" si="0"/>
        <v>47848.77000000002</v>
      </c>
      <c r="H14" s="21"/>
      <c r="I14" s="18"/>
      <c r="J14" s="19"/>
      <c r="K14" s="14"/>
    </row>
    <row r="15" spans="1:11" ht="21" customHeight="1">
      <c r="A15" s="26">
        <v>11</v>
      </c>
      <c r="B15" s="43">
        <v>240544</v>
      </c>
      <c r="C15" s="10">
        <f>900+1088+968</f>
        <v>2956</v>
      </c>
      <c r="D15" s="10">
        <v>363240</v>
      </c>
      <c r="E15" s="10">
        <v>1374251</v>
      </c>
      <c r="F15" s="39">
        <f t="shared" si="0"/>
        <v>148960</v>
      </c>
      <c r="G15" s="10">
        <f t="shared" si="0"/>
        <v>558246.21</v>
      </c>
      <c r="H15" s="14"/>
      <c r="I15" s="18"/>
      <c r="J15" s="19"/>
      <c r="K15" s="14"/>
    </row>
    <row r="16" spans="1:11" ht="21" customHeight="1">
      <c r="A16" s="26">
        <v>12</v>
      </c>
      <c r="B16" s="43">
        <v>240575</v>
      </c>
      <c r="C16" s="10">
        <f>748+1048+932</f>
        <v>2728</v>
      </c>
      <c r="D16" s="10">
        <v>419080</v>
      </c>
      <c r="E16" s="10">
        <v>1546196.57</v>
      </c>
      <c r="F16" s="39">
        <f t="shared" si="0"/>
        <v>55840</v>
      </c>
      <c r="G16" s="10">
        <f t="shared" si="0"/>
        <v>171945.57000000007</v>
      </c>
      <c r="H16" s="14"/>
      <c r="I16" s="18"/>
      <c r="J16" s="19"/>
      <c r="K16" s="14"/>
    </row>
    <row r="17" spans="1:11" ht="21" customHeight="1">
      <c r="A17" s="46" t="s">
        <v>8</v>
      </c>
      <c r="B17" s="47"/>
      <c r="C17" s="12">
        <f>SUM(C5:C16)</f>
        <v>29236</v>
      </c>
      <c r="D17" s="12">
        <f>SUM(D5:D16)</f>
        <v>4121560</v>
      </c>
      <c r="E17" s="12">
        <f>SUM(E5:E16)</f>
        <v>15863165.64</v>
      </c>
      <c r="F17" s="40">
        <f>SUM(F5:F16)</f>
        <v>35000</v>
      </c>
      <c r="G17" s="40">
        <f>SUM(G5:G16)</f>
        <v>33130.5</v>
      </c>
      <c r="H17" s="14"/>
      <c r="I17" s="18"/>
      <c r="J17" s="19"/>
      <c r="K17" s="14"/>
    </row>
    <row r="18" spans="1:11" ht="21" customHeight="1">
      <c r="A18" s="44" t="s">
        <v>9</v>
      </c>
      <c r="B18" s="45"/>
      <c r="C18" s="11">
        <f>AVERAGE(C5:C16)</f>
        <v>2436.3333333333335</v>
      </c>
      <c r="D18" s="11">
        <f>AVERAGE(D5:D16)</f>
        <v>343463.3333333333</v>
      </c>
      <c r="E18" s="11">
        <f>AVERAGE(E5:E16)</f>
        <v>1321930.47</v>
      </c>
      <c r="F18" s="41">
        <f>AVERAGE(F5:F16)</f>
        <v>2916.6666666666665</v>
      </c>
      <c r="G18" s="41">
        <f>AVERAGE(G5:G16)</f>
        <v>2760.875</v>
      </c>
      <c r="H18" s="14"/>
      <c r="I18" s="18"/>
      <c r="J18" s="19"/>
      <c r="K18" s="14"/>
    </row>
    <row r="19" spans="1:11" s="13" customFormat="1" ht="21" customHeight="1">
      <c r="A19" s="25"/>
      <c r="B19" s="14"/>
      <c r="C19" s="18"/>
      <c r="D19" s="33"/>
      <c r="E19" s="19"/>
      <c r="F19" s="14"/>
      <c r="H19" s="14"/>
      <c r="I19" s="18"/>
      <c r="J19" s="19"/>
      <c r="K19" s="14"/>
    </row>
    <row r="20" spans="1:11" s="13" customFormat="1" ht="21" customHeight="1">
      <c r="A20" s="25"/>
      <c r="B20" s="14"/>
      <c r="C20" s="18"/>
      <c r="D20" s="33"/>
      <c r="E20" s="19"/>
      <c r="F20" s="14"/>
      <c r="G20" s="14"/>
      <c r="H20" s="14"/>
      <c r="I20" s="18"/>
      <c r="J20" s="19"/>
      <c r="K20" s="14"/>
    </row>
    <row r="21" spans="1:11" s="13" customFormat="1" ht="21" customHeight="1">
      <c r="A21" s="25"/>
      <c r="B21" s="14"/>
      <c r="C21" s="18"/>
      <c r="D21" s="33"/>
      <c r="E21" s="19"/>
      <c r="F21" s="14"/>
      <c r="G21" s="14"/>
      <c r="H21" s="14"/>
      <c r="I21" s="18"/>
      <c r="J21" s="19"/>
      <c r="K21" s="14"/>
    </row>
    <row r="22" spans="1:11" s="13" customFormat="1" ht="21" customHeight="1">
      <c r="A22" s="25"/>
      <c r="B22" s="14"/>
      <c r="C22" s="18"/>
      <c r="D22" s="33"/>
      <c r="E22" s="19"/>
      <c r="F22" s="14"/>
      <c r="G22" s="14"/>
      <c r="H22" s="14"/>
      <c r="I22" s="18"/>
      <c r="J22" s="19"/>
      <c r="K22" s="14"/>
    </row>
    <row r="23" spans="1:11" s="13" customFormat="1" ht="21" customHeight="1">
      <c r="A23" s="25"/>
      <c r="B23" s="14"/>
      <c r="C23" s="18"/>
      <c r="D23" s="33"/>
      <c r="E23" s="19"/>
      <c r="F23" s="14" t="s">
        <v>7</v>
      </c>
      <c r="G23" s="14"/>
      <c r="H23" s="14"/>
      <c r="I23" s="18"/>
      <c r="J23" s="19"/>
      <c r="K23" s="14"/>
    </row>
    <row r="24" spans="1:11" s="13" customFormat="1" ht="21" customHeight="1">
      <c r="A24" s="25"/>
      <c r="B24" s="14"/>
      <c r="C24" s="18"/>
      <c r="D24" s="33"/>
      <c r="E24" s="19"/>
      <c r="F24" s="14"/>
      <c r="G24" s="14"/>
      <c r="H24" s="14"/>
      <c r="I24" s="18"/>
      <c r="J24" s="19"/>
      <c r="K24" s="14"/>
    </row>
    <row r="25" spans="1:11" s="13" customFormat="1" ht="21" customHeight="1">
      <c r="A25" s="25"/>
      <c r="B25" s="14"/>
      <c r="C25" s="18"/>
      <c r="D25" s="33"/>
      <c r="E25" s="19"/>
      <c r="F25" s="14"/>
      <c r="G25" s="14"/>
      <c r="H25" s="14"/>
      <c r="I25" s="18"/>
      <c r="J25" s="19"/>
      <c r="K25" s="14"/>
    </row>
    <row r="26" spans="1:11" s="13" customFormat="1" ht="21" customHeight="1">
      <c r="A26" s="25"/>
      <c r="B26" s="14"/>
      <c r="C26" s="18"/>
      <c r="D26" s="33"/>
      <c r="E26" s="19"/>
      <c r="F26" s="14"/>
      <c r="G26" s="14"/>
      <c r="H26" s="14"/>
      <c r="I26" s="18"/>
      <c r="J26" s="19"/>
      <c r="K26" s="14"/>
    </row>
    <row r="27" spans="1:11" s="13" customFormat="1" ht="21" customHeight="1">
      <c r="A27" s="25"/>
      <c r="B27" s="14"/>
      <c r="C27" s="18"/>
      <c r="D27" s="33"/>
      <c r="E27" s="19"/>
      <c r="F27" s="14"/>
      <c r="G27" s="14"/>
      <c r="H27" s="14"/>
      <c r="I27" s="18"/>
      <c r="J27" s="19"/>
      <c r="K27" s="14"/>
    </row>
    <row r="28" spans="1:11" s="13" customFormat="1" ht="21" customHeight="1">
      <c r="A28" s="25"/>
      <c r="B28" s="14"/>
      <c r="C28" s="18"/>
      <c r="D28" s="33"/>
      <c r="E28" s="19"/>
      <c r="F28" s="14"/>
      <c r="G28" s="14"/>
      <c r="H28" s="14"/>
      <c r="I28" s="18"/>
      <c r="J28" s="19"/>
      <c r="K28" s="14"/>
    </row>
    <row r="29" spans="6:11" ht="21" customHeight="1">
      <c r="F29" s="14"/>
      <c r="G29" s="14" t="s">
        <v>7</v>
      </c>
      <c r="H29" s="14"/>
      <c r="I29" s="18"/>
      <c r="J29" s="19"/>
      <c r="K29" s="14"/>
    </row>
    <row r="30" ht="21" customHeight="1"/>
    <row r="31" ht="21" customHeight="1">
      <c r="D31" s="34" t="s">
        <v>7</v>
      </c>
    </row>
    <row r="32" ht="21" customHeight="1"/>
    <row r="33" ht="21" customHeight="1"/>
    <row r="34" spans="1:10" ht="21" customHeight="1">
      <c r="A34" s="15"/>
      <c r="B34" s="27"/>
      <c r="C34" s="29"/>
      <c r="D34" s="35"/>
      <c r="E34" s="27"/>
      <c r="F34" s="27"/>
      <c r="G34" s="27"/>
      <c r="H34" s="27"/>
      <c r="I34" s="27"/>
      <c r="J34" s="27"/>
    </row>
    <row r="35" spans="1:11" ht="21" customHeight="1">
      <c r="A35" s="15"/>
      <c r="B35" s="28"/>
      <c r="C35" s="30"/>
      <c r="D35" s="36"/>
      <c r="E35" s="28"/>
      <c r="F35" s="14"/>
      <c r="G35" s="28"/>
      <c r="H35" s="28"/>
      <c r="I35" s="28"/>
      <c r="J35" s="28"/>
      <c r="K35" s="14"/>
    </row>
    <row r="36" spans="1:11" ht="21" customHeight="1">
      <c r="A36" s="15"/>
      <c r="B36" s="15"/>
      <c r="C36" s="16"/>
      <c r="D36" s="37"/>
      <c r="E36" s="17"/>
      <c r="F36" s="14"/>
      <c r="G36" s="15"/>
      <c r="H36" s="15"/>
      <c r="I36" s="16"/>
      <c r="J36" s="17"/>
      <c r="K36" s="14"/>
    </row>
    <row r="37" spans="1:11" ht="21" customHeight="1">
      <c r="A37" s="15"/>
      <c r="B37" s="15"/>
      <c r="C37" s="16"/>
      <c r="D37" s="37"/>
      <c r="E37" s="17"/>
      <c r="F37" s="14"/>
      <c r="G37" s="15"/>
      <c r="H37" s="15"/>
      <c r="I37" s="16"/>
      <c r="J37" s="17"/>
      <c r="K37" s="14"/>
    </row>
    <row r="38" spans="1:11" ht="21" customHeight="1">
      <c r="A38" s="15"/>
      <c r="B38" s="14"/>
      <c r="C38" s="18"/>
      <c r="D38" s="33"/>
      <c r="E38" s="19"/>
      <c r="F38" s="14"/>
      <c r="G38" s="14"/>
      <c r="H38" s="14"/>
      <c r="I38" s="18"/>
      <c r="J38" s="19"/>
      <c r="K38" s="14"/>
    </row>
    <row r="39" spans="1:11" ht="21" customHeight="1">
      <c r="A39" s="15"/>
      <c r="B39" s="14"/>
      <c r="C39" s="18"/>
      <c r="D39" s="33"/>
      <c r="E39" s="19"/>
      <c r="F39" s="14"/>
      <c r="G39" s="14"/>
      <c r="H39" s="14"/>
      <c r="I39" s="18"/>
      <c r="J39" s="19"/>
      <c r="K39" s="14"/>
    </row>
    <row r="40" spans="1:11" ht="21" customHeight="1">
      <c r="A40" s="15"/>
      <c r="B40" s="14"/>
      <c r="C40" s="18"/>
      <c r="D40" s="33"/>
      <c r="E40" s="19"/>
      <c r="F40" s="14"/>
      <c r="G40" s="14"/>
      <c r="H40" s="14"/>
      <c r="I40" s="18"/>
      <c r="J40" s="19"/>
      <c r="K40" s="14"/>
    </row>
    <row r="41" spans="1:11" ht="21" customHeight="1">
      <c r="A41" s="15"/>
      <c r="B41" s="14"/>
      <c r="C41" s="18"/>
      <c r="D41" s="33"/>
      <c r="E41" s="19"/>
      <c r="F41" s="14"/>
      <c r="G41" s="14"/>
      <c r="H41" s="14"/>
      <c r="I41" s="18"/>
      <c r="J41" s="19"/>
      <c r="K41" s="14"/>
    </row>
    <row r="42" spans="1:11" ht="21" customHeight="1">
      <c r="A42" s="15"/>
      <c r="B42" s="14"/>
      <c r="C42" s="18"/>
      <c r="D42" s="33"/>
      <c r="E42" s="19"/>
      <c r="F42" s="14"/>
      <c r="G42" s="14"/>
      <c r="H42" s="14"/>
      <c r="I42" s="18"/>
      <c r="J42" s="19"/>
      <c r="K42" s="14"/>
    </row>
    <row r="43" spans="1:11" ht="21" customHeight="1">
      <c r="A43" s="15"/>
      <c r="B43" s="14"/>
      <c r="C43" s="18"/>
      <c r="D43" s="33"/>
      <c r="E43" s="19"/>
      <c r="F43" s="14"/>
      <c r="G43" s="14"/>
      <c r="H43" s="14"/>
      <c r="I43" s="18"/>
      <c r="J43" s="19"/>
      <c r="K43" s="14"/>
    </row>
    <row r="44" spans="1:11" ht="21" customHeight="1">
      <c r="A44" s="15"/>
      <c r="B44" s="14"/>
      <c r="C44" s="18"/>
      <c r="D44" s="33"/>
      <c r="E44" s="19"/>
      <c r="F44" s="14"/>
      <c r="G44" s="14"/>
      <c r="H44" s="14"/>
      <c r="I44" s="18"/>
      <c r="J44" s="19"/>
      <c r="K44" s="14"/>
    </row>
    <row r="45" spans="1:11" ht="21" customHeight="1">
      <c r="A45" s="15"/>
      <c r="B45" s="14"/>
      <c r="C45" s="18"/>
      <c r="D45" s="33"/>
      <c r="E45" s="19"/>
      <c r="F45" s="14"/>
      <c r="G45" s="14"/>
      <c r="H45" s="14"/>
      <c r="I45" s="18"/>
      <c r="J45" s="19"/>
      <c r="K45" s="14"/>
    </row>
    <row r="46" spans="1:11" ht="21" customHeight="1">
      <c r="A46" s="15"/>
      <c r="B46" s="14"/>
      <c r="C46" s="18"/>
      <c r="D46" s="33"/>
      <c r="E46" s="19"/>
      <c r="F46" s="14"/>
      <c r="G46" s="14"/>
      <c r="H46" s="14"/>
      <c r="I46" s="18"/>
      <c r="J46" s="19"/>
      <c r="K46" s="14"/>
    </row>
    <row r="47" spans="1:11" ht="21" customHeight="1">
      <c r="A47" s="15"/>
      <c r="B47" s="14"/>
      <c r="C47" s="18"/>
      <c r="D47" s="33"/>
      <c r="E47" s="19"/>
      <c r="F47" s="14"/>
      <c r="G47" s="14"/>
      <c r="H47" s="14"/>
      <c r="I47" s="18"/>
      <c r="J47" s="19"/>
      <c r="K47" s="14"/>
    </row>
    <row r="48" spans="1:11" ht="21" customHeight="1">
      <c r="A48" s="15"/>
      <c r="B48" s="14"/>
      <c r="C48" s="18"/>
      <c r="D48" s="33"/>
      <c r="E48" s="19"/>
      <c r="F48" s="14"/>
      <c r="G48" s="14"/>
      <c r="H48" s="14"/>
      <c r="I48" s="18"/>
      <c r="J48" s="19"/>
      <c r="K48" s="14"/>
    </row>
    <row r="49" spans="1:11" ht="21" customHeight="1">
      <c r="A49" s="15"/>
      <c r="B49" s="14"/>
      <c r="C49" s="18"/>
      <c r="D49" s="33"/>
      <c r="E49" s="19"/>
      <c r="F49" s="14"/>
      <c r="G49" s="14"/>
      <c r="H49" s="14"/>
      <c r="I49" s="18"/>
      <c r="J49" s="19"/>
      <c r="K49" s="14"/>
    </row>
    <row r="50" spans="1:11" ht="21" customHeight="1">
      <c r="A50" s="15"/>
      <c r="B50" s="14"/>
      <c r="C50" s="18"/>
      <c r="D50" s="33"/>
      <c r="E50" s="19"/>
      <c r="F50" s="14"/>
      <c r="G50" s="14"/>
      <c r="H50" s="18"/>
      <c r="I50" s="18"/>
      <c r="J50" s="19"/>
      <c r="K50" s="14"/>
    </row>
    <row r="51" spans="1:11" ht="21" customHeight="1">
      <c r="A51" s="15"/>
      <c r="B51" s="14"/>
      <c r="C51" s="18"/>
      <c r="D51" s="33"/>
      <c r="E51" s="19"/>
      <c r="F51" s="14"/>
      <c r="G51" s="14"/>
      <c r="H51" s="14"/>
      <c r="I51" s="18"/>
      <c r="J51" s="19"/>
      <c r="K51" s="14"/>
    </row>
    <row r="52" spans="1:11" ht="21" customHeight="1">
      <c r="A52" s="15"/>
      <c r="B52" s="14"/>
      <c r="C52" s="18"/>
      <c r="D52" s="33"/>
      <c r="E52" s="19"/>
      <c r="F52" s="14"/>
      <c r="G52" s="14"/>
      <c r="H52" s="14"/>
      <c r="I52" s="18"/>
      <c r="J52" s="19"/>
      <c r="K52" s="14"/>
    </row>
    <row r="53" spans="1:11" ht="21" customHeight="1">
      <c r="A53" s="15"/>
      <c r="B53" s="14"/>
      <c r="C53" s="18"/>
      <c r="D53" s="33"/>
      <c r="E53" s="19"/>
      <c r="F53" s="14"/>
      <c r="G53" s="14"/>
      <c r="H53" s="14"/>
      <c r="I53" s="18"/>
      <c r="J53" s="19"/>
      <c r="K53" s="14"/>
    </row>
    <row r="54" spans="1:11" ht="21" customHeight="1">
      <c r="A54" s="15"/>
      <c r="B54" s="14"/>
      <c r="C54" s="18"/>
      <c r="D54" s="33"/>
      <c r="E54" s="19"/>
      <c r="F54" s="14"/>
      <c r="G54" s="14"/>
      <c r="H54" s="14"/>
      <c r="I54" s="18"/>
      <c r="J54" s="19"/>
      <c r="K54" s="14"/>
    </row>
    <row r="55" spans="1:10" ht="21" customHeight="1">
      <c r="A55" s="15"/>
      <c r="B55" s="14"/>
      <c r="C55" s="18"/>
      <c r="D55" s="33"/>
      <c r="E55" s="19"/>
      <c r="F55" s="14"/>
      <c r="G55" s="14"/>
      <c r="H55" s="14"/>
      <c r="I55" s="18"/>
      <c r="J55" s="19"/>
    </row>
  </sheetData>
  <sheetProtection/>
  <mergeCells count="5">
    <mergeCell ref="F3:G3"/>
    <mergeCell ref="A17:B17"/>
    <mergeCell ref="A18:B18"/>
    <mergeCell ref="A2:G2"/>
    <mergeCell ref="A1:G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K55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15.00390625" style="1" customWidth="1"/>
    <col min="2" max="2" width="7.28125" style="24" customWidth="1"/>
    <col min="3" max="3" width="10.7109375" style="1" customWidth="1"/>
    <col min="4" max="4" width="16.7109375" style="2" customWidth="1"/>
    <col min="5" max="5" width="16.7109375" style="3" customWidth="1"/>
    <col min="6" max="6" width="13.421875" style="1" customWidth="1"/>
    <col min="7" max="7" width="14.710937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2:10" ht="24.75" customHeight="1">
      <c r="B1" s="50" t="s">
        <v>20</v>
      </c>
      <c r="C1" s="50"/>
      <c r="D1" s="50"/>
      <c r="E1" s="50"/>
      <c r="F1" s="50"/>
      <c r="G1" s="50"/>
      <c r="H1" s="20"/>
      <c r="I1" s="20"/>
      <c r="J1" s="20"/>
    </row>
    <row r="2" spans="2:10" ht="21" customHeight="1">
      <c r="B2" s="49" t="s">
        <v>19</v>
      </c>
      <c r="C2" s="49"/>
      <c r="D2" s="49"/>
      <c r="E2" s="49"/>
      <c r="F2" s="49"/>
      <c r="G2" s="49"/>
      <c r="H2" s="42"/>
      <c r="I2" s="42"/>
      <c r="J2" s="42"/>
    </row>
    <row r="3" spans="2:11" ht="21" customHeight="1">
      <c r="B3" s="4" t="s">
        <v>10</v>
      </c>
      <c r="C3" s="4" t="s">
        <v>0</v>
      </c>
      <c r="D3" s="5" t="s">
        <v>11</v>
      </c>
      <c r="E3" s="6" t="s">
        <v>6</v>
      </c>
      <c r="F3" s="48" t="s">
        <v>13</v>
      </c>
      <c r="G3" s="48"/>
      <c r="H3" s="15"/>
      <c r="I3" s="16"/>
      <c r="J3" s="17"/>
      <c r="K3" s="14"/>
    </row>
    <row r="4" spans="2:11" ht="21" customHeight="1">
      <c r="B4" s="7"/>
      <c r="C4" s="7"/>
      <c r="D4" s="8" t="s">
        <v>12</v>
      </c>
      <c r="E4" s="9" t="s">
        <v>5</v>
      </c>
      <c r="F4" s="38" t="s">
        <v>15</v>
      </c>
      <c r="G4" s="38" t="s">
        <v>14</v>
      </c>
      <c r="H4" s="15"/>
      <c r="I4" s="16"/>
      <c r="J4" s="17"/>
      <c r="K4" s="14"/>
    </row>
    <row r="5" spans="2:11" ht="21" customHeight="1">
      <c r="B5" s="26">
        <v>1</v>
      </c>
      <c r="C5" s="43">
        <v>240240</v>
      </c>
      <c r="D5" s="10">
        <v>15646000</v>
      </c>
      <c r="E5" s="10">
        <v>467545.06</v>
      </c>
      <c r="F5" s="39"/>
      <c r="G5" s="10"/>
      <c r="H5" s="21">
        <f>E5/D5*1000</f>
        <v>29.882721462354596</v>
      </c>
      <c r="I5" s="22"/>
      <c r="J5" s="23"/>
      <c r="K5" s="14"/>
    </row>
    <row r="6" spans="2:11" ht="21" customHeight="1">
      <c r="B6" s="26">
        <v>2</v>
      </c>
      <c r="C6" s="43">
        <v>240271</v>
      </c>
      <c r="D6" s="10">
        <v>17258000</v>
      </c>
      <c r="E6" s="10">
        <v>515840.58</v>
      </c>
      <c r="F6" s="39">
        <f>D6-D5</f>
        <v>1612000</v>
      </c>
      <c r="G6" s="10">
        <f>E6-E5</f>
        <v>48295.52000000002</v>
      </c>
      <c r="H6" s="21">
        <f aca="true" t="shared" si="0" ref="H6:H16">E6/D6*1000</f>
        <v>29.88993973809248</v>
      </c>
      <c r="I6" s="22"/>
      <c r="J6" s="23"/>
      <c r="K6" s="14"/>
    </row>
    <row r="7" spans="2:11" ht="21" customHeight="1">
      <c r="B7" s="26">
        <v>3</v>
      </c>
      <c r="C7" s="43">
        <v>240301</v>
      </c>
      <c r="D7" s="10">
        <v>15944000</v>
      </c>
      <c r="E7" s="10">
        <v>476473.14</v>
      </c>
      <c r="F7" s="39">
        <f aca="true" t="shared" si="1" ref="F7:G16">D7-D6</f>
        <v>-1314000</v>
      </c>
      <c r="G7" s="10">
        <f t="shared" si="1"/>
        <v>-39367.44</v>
      </c>
      <c r="H7" s="21">
        <f t="shared" si="0"/>
        <v>29.884165830406424</v>
      </c>
      <c r="I7" s="22"/>
      <c r="J7" s="23"/>
      <c r="K7" s="14"/>
    </row>
    <row r="8" spans="2:11" ht="21" customHeight="1">
      <c r="B8" s="26">
        <v>4</v>
      </c>
      <c r="C8" s="43">
        <v>240332</v>
      </c>
      <c r="D8" s="10">
        <v>12335000</v>
      </c>
      <c r="E8" s="10">
        <v>368347.5</v>
      </c>
      <c r="F8" s="39">
        <f t="shared" si="1"/>
        <v>-3609000</v>
      </c>
      <c r="G8" s="10">
        <f t="shared" si="1"/>
        <v>-108125.64000000001</v>
      </c>
      <c r="H8" s="21">
        <f t="shared" si="0"/>
        <v>29.861978111066072</v>
      </c>
      <c r="I8" s="22"/>
      <c r="J8" s="23"/>
      <c r="K8" s="14"/>
    </row>
    <row r="9" spans="2:11" ht="21" customHeight="1">
      <c r="B9" s="26">
        <v>5</v>
      </c>
      <c r="C9" s="43">
        <v>240363</v>
      </c>
      <c r="D9" s="10">
        <v>10969000</v>
      </c>
      <c r="E9" s="10">
        <v>327422.14</v>
      </c>
      <c r="F9" s="39">
        <f t="shared" si="1"/>
        <v>-1366000</v>
      </c>
      <c r="G9" s="10">
        <f t="shared" si="1"/>
        <v>-40925.359999999986</v>
      </c>
      <c r="H9" s="21">
        <f t="shared" si="0"/>
        <v>29.849771173306593</v>
      </c>
      <c r="I9" s="22"/>
      <c r="J9" s="23"/>
      <c r="K9" s="14"/>
    </row>
    <row r="10" spans="2:11" ht="21" customHeight="1">
      <c r="B10" s="26">
        <v>6</v>
      </c>
      <c r="C10" s="43">
        <v>240391</v>
      </c>
      <c r="D10" s="10">
        <v>15010000</v>
      </c>
      <c r="E10" s="10">
        <v>418600</v>
      </c>
      <c r="F10" s="39">
        <f t="shared" si="1"/>
        <v>4041000</v>
      </c>
      <c r="G10" s="10">
        <f t="shared" si="1"/>
        <v>91177.85999999999</v>
      </c>
      <c r="H10" s="21">
        <f t="shared" si="0"/>
        <v>27.88807461692205</v>
      </c>
      <c r="I10" s="22"/>
      <c r="J10" s="23"/>
      <c r="K10" s="14"/>
    </row>
    <row r="11" spans="2:11" ht="21" customHeight="1">
      <c r="B11" s="26">
        <v>7</v>
      </c>
      <c r="C11" s="43">
        <v>240422</v>
      </c>
      <c r="D11" s="10">
        <v>16083000</v>
      </c>
      <c r="E11" s="10">
        <v>480637.58</v>
      </c>
      <c r="F11" s="39">
        <f t="shared" si="1"/>
        <v>1073000</v>
      </c>
      <c r="G11" s="10">
        <f t="shared" si="1"/>
        <v>62037.580000000016</v>
      </c>
      <c r="H11" s="21">
        <f t="shared" si="0"/>
        <v>29.884821239818443</v>
      </c>
      <c r="I11" s="22"/>
      <c r="J11" s="23"/>
      <c r="K11" s="14"/>
    </row>
    <row r="12" spans="2:11" ht="21" customHeight="1">
      <c r="B12" s="26">
        <v>8</v>
      </c>
      <c r="C12" s="43">
        <v>240452</v>
      </c>
      <c r="D12" s="10">
        <v>13466000</v>
      </c>
      <c r="E12" s="10">
        <v>402232.26</v>
      </c>
      <c r="F12" s="39">
        <f aca="true" t="shared" si="2" ref="F12:G14">D12-D11</f>
        <v>-2617000</v>
      </c>
      <c r="G12" s="10">
        <f t="shared" si="2"/>
        <v>-78405.32</v>
      </c>
      <c r="H12" s="21">
        <f>E12/D12*1000</f>
        <v>29.87021090152978</v>
      </c>
      <c r="I12" s="22"/>
      <c r="J12" s="23"/>
      <c r="K12" s="14"/>
    </row>
    <row r="13" spans="2:11" ht="21" customHeight="1">
      <c r="B13" s="26">
        <v>9</v>
      </c>
      <c r="C13" s="43">
        <v>240483</v>
      </c>
      <c r="D13" s="10">
        <v>12926000</v>
      </c>
      <c r="E13" s="10">
        <v>386053.86</v>
      </c>
      <c r="F13" s="39">
        <f t="shared" si="2"/>
        <v>-540000</v>
      </c>
      <c r="G13" s="10">
        <f t="shared" si="2"/>
        <v>-16178.400000000023</v>
      </c>
      <c r="H13" s="21">
        <f>E13/D13*1000</f>
        <v>29.86645984836763</v>
      </c>
      <c r="I13" s="22"/>
      <c r="J13" s="23"/>
      <c r="K13" s="14"/>
    </row>
    <row r="14" spans="2:11" ht="21" customHeight="1">
      <c r="B14" s="26">
        <v>10</v>
      </c>
      <c r="C14" s="43">
        <v>240513</v>
      </c>
      <c r="D14" s="10">
        <v>2893000</v>
      </c>
      <c r="E14" s="10">
        <v>85488.08</v>
      </c>
      <c r="F14" s="39">
        <f t="shared" si="2"/>
        <v>-10033000</v>
      </c>
      <c r="G14" s="10">
        <f t="shared" si="2"/>
        <v>-300565.77999999997</v>
      </c>
      <c r="H14" s="21">
        <f t="shared" si="0"/>
        <v>29.549975803664015</v>
      </c>
      <c r="I14" s="18"/>
      <c r="J14" s="19"/>
      <c r="K14" s="14"/>
    </row>
    <row r="15" spans="2:11" ht="21" customHeight="1">
      <c r="B15" s="26">
        <v>11</v>
      </c>
      <c r="C15" s="43">
        <v>240544</v>
      </c>
      <c r="D15" s="10">
        <v>3602000</v>
      </c>
      <c r="E15" s="10">
        <v>106706.82</v>
      </c>
      <c r="F15" s="39">
        <f t="shared" si="1"/>
        <v>709000</v>
      </c>
      <c r="G15" s="10">
        <f t="shared" si="1"/>
        <v>21218.740000000005</v>
      </c>
      <c r="H15" s="21">
        <f t="shared" si="0"/>
        <v>29.624325374791784</v>
      </c>
      <c r="I15" s="18"/>
      <c r="J15" s="19"/>
      <c r="K15" s="14"/>
    </row>
    <row r="16" spans="2:11" ht="21" customHeight="1">
      <c r="B16" s="26">
        <v>12</v>
      </c>
      <c r="C16" s="43">
        <v>240575</v>
      </c>
      <c r="D16" s="10">
        <v>11438000</v>
      </c>
      <c r="E16" s="10">
        <v>341473.38</v>
      </c>
      <c r="F16" s="39">
        <f t="shared" si="1"/>
        <v>7836000</v>
      </c>
      <c r="G16" s="10">
        <f t="shared" si="1"/>
        <v>234766.56</v>
      </c>
      <c r="H16" s="21">
        <f t="shared" si="0"/>
        <v>29.854290959958036</v>
      </c>
      <c r="I16" s="18">
        <f>29.88*E16</f>
        <v>10203224.5944</v>
      </c>
      <c r="J16" s="19"/>
      <c r="K16" s="14"/>
    </row>
    <row r="17" spans="2:11" ht="21" customHeight="1">
      <c r="B17" s="46" t="s">
        <v>8</v>
      </c>
      <c r="C17" s="47"/>
      <c r="D17" s="12">
        <f>SUM(D5:D16)</f>
        <v>147570000</v>
      </c>
      <c r="E17" s="12">
        <f>SUM(E5:E16)</f>
        <v>4376820.399999999</v>
      </c>
      <c r="F17" s="40">
        <f>SUM(F5:F16)</f>
        <v>-4208000</v>
      </c>
      <c r="G17" s="40">
        <f>SUM(G5:G16)</f>
        <v>-126071.68</v>
      </c>
      <c r="H17" s="14"/>
      <c r="I17" s="18"/>
      <c r="J17" s="19"/>
      <c r="K17" s="14"/>
    </row>
    <row r="18" spans="2:11" ht="21" customHeight="1">
      <c r="B18" s="44" t="s">
        <v>9</v>
      </c>
      <c r="C18" s="45"/>
      <c r="D18" s="11">
        <f>AVERAGE(D5:D16)</f>
        <v>12297500</v>
      </c>
      <c r="E18" s="11">
        <f>AVERAGE(E5:E16)</f>
        <v>364735.03333333327</v>
      </c>
      <c r="F18" s="41">
        <f>AVERAGE(F5:F16)</f>
        <v>-382545.45454545453</v>
      </c>
      <c r="G18" s="41">
        <f>AVERAGE(G5:G16)</f>
        <v>-11461.061818181817</v>
      </c>
      <c r="H18" s="14"/>
      <c r="I18" s="18"/>
      <c r="J18" s="19"/>
      <c r="K18" s="14"/>
    </row>
    <row r="19" spans="2:11" s="13" customFormat="1" ht="21" customHeight="1">
      <c r="B19" s="25"/>
      <c r="C19" s="14"/>
      <c r="D19" s="18"/>
      <c r="E19" s="19"/>
      <c r="F19" s="14"/>
      <c r="G19" s="14"/>
      <c r="H19" s="14"/>
      <c r="I19" s="18"/>
      <c r="J19" s="19"/>
      <c r="K19" s="14"/>
    </row>
    <row r="20" spans="2:11" s="13" customFormat="1" ht="21" customHeight="1">
      <c r="B20" s="25"/>
      <c r="C20" s="14"/>
      <c r="D20" s="18"/>
      <c r="E20" s="19"/>
      <c r="F20" s="14"/>
      <c r="G20" s="14"/>
      <c r="H20" s="14"/>
      <c r="I20" s="18"/>
      <c r="J20" s="19"/>
      <c r="K20" s="14"/>
    </row>
    <row r="21" spans="2:11" s="13" customFormat="1" ht="21" customHeight="1">
      <c r="B21" s="25"/>
      <c r="C21" s="14"/>
      <c r="D21" s="18"/>
      <c r="E21" s="19"/>
      <c r="F21" s="14"/>
      <c r="G21" s="14"/>
      <c r="H21" s="14"/>
      <c r="I21" s="18"/>
      <c r="J21" s="19"/>
      <c r="K21" s="14"/>
    </row>
    <row r="22" spans="2:11" s="13" customFormat="1" ht="21" customHeight="1">
      <c r="B22" s="25"/>
      <c r="C22" s="14"/>
      <c r="D22" s="18"/>
      <c r="E22" s="19"/>
      <c r="F22" s="14"/>
      <c r="G22" s="14"/>
      <c r="H22" s="14"/>
      <c r="I22" s="18"/>
      <c r="J22" s="19"/>
      <c r="K22" s="14"/>
    </row>
    <row r="23" spans="2:11" s="13" customFormat="1" ht="21" customHeight="1">
      <c r="B23" s="25"/>
      <c r="C23" s="14"/>
      <c r="D23" s="18"/>
      <c r="E23" s="19"/>
      <c r="F23" s="14"/>
      <c r="G23" s="14"/>
      <c r="H23" s="14"/>
      <c r="I23" s="18"/>
      <c r="J23" s="19"/>
      <c r="K23" s="14"/>
    </row>
    <row r="24" spans="2:11" s="13" customFormat="1" ht="21" customHeight="1">
      <c r="B24" s="25"/>
      <c r="C24" s="14"/>
      <c r="D24" s="18"/>
      <c r="E24" s="19"/>
      <c r="F24" s="14"/>
      <c r="G24" s="14"/>
      <c r="H24" s="14"/>
      <c r="I24" s="18"/>
      <c r="J24" s="19"/>
      <c r="K24" s="14"/>
    </row>
    <row r="25" spans="2:11" s="13" customFormat="1" ht="21" customHeight="1">
      <c r="B25" s="25"/>
      <c r="C25" s="14"/>
      <c r="D25" s="18"/>
      <c r="E25" s="19"/>
      <c r="F25" s="14"/>
      <c r="G25" s="14"/>
      <c r="H25" s="14"/>
      <c r="I25" s="18"/>
      <c r="J25" s="19"/>
      <c r="K25" s="14"/>
    </row>
    <row r="26" spans="2:11" s="13" customFormat="1" ht="21" customHeight="1">
      <c r="B26" s="25"/>
      <c r="C26" s="14"/>
      <c r="D26" s="18"/>
      <c r="E26" s="19"/>
      <c r="F26" s="14"/>
      <c r="G26" s="14"/>
      <c r="H26" s="14"/>
      <c r="I26" s="18"/>
      <c r="J26" s="19"/>
      <c r="K26" s="14"/>
    </row>
    <row r="27" spans="2:11" s="13" customFormat="1" ht="21" customHeight="1">
      <c r="B27" s="25"/>
      <c r="C27" s="14"/>
      <c r="D27" s="18"/>
      <c r="E27" s="19"/>
      <c r="F27" s="14"/>
      <c r="G27" s="14"/>
      <c r="H27" s="14"/>
      <c r="I27" s="18"/>
      <c r="J27" s="19"/>
      <c r="K27" s="14"/>
    </row>
    <row r="28" spans="2:11" s="13" customFormat="1" ht="21" customHeight="1">
      <c r="B28" s="25"/>
      <c r="C28" s="14"/>
      <c r="D28" s="18"/>
      <c r="E28" s="19"/>
      <c r="F28" s="14"/>
      <c r="G28" s="14"/>
      <c r="H28" s="14"/>
      <c r="I28" s="18"/>
      <c r="J28" s="19"/>
      <c r="K28" s="14"/>
    </row>
    <row r="29" spans="6:11" ht="21" customHeight="1">
      <c r="F29" s="14"/>
      <c r="G29" s="14" t="s">
        <v>7</v>
      </c>
      <c r="H29" s="14"/>
      <c r="I29" s="18"/>
      <c r="J29" s="19"/>
      <c r="K29" s="14"/>
    </row>
    <row r="30" ht="21" customHeight="1"/>
    <row r="31" ht="21" customHeight="1"/>
    <row r="32" ht="21" customHeight="1"/>
    <row r="33" ht="21" customHeight="1"/>
    <row r="34" spans="2:10" ht="21" customHeight="1">
      <c r="B34" s="15"/>
      <c r="C34" s="27"/>
      <c r="D34" s="29"/>
      <c r="E34" s="27"/>
      <c r="F34" s="27"/>
      <c r="G34" s="27"/>
      <c r="H34" s="27"/>
      <c r="I34" s="27"/>
      <c r="J34" s="27"/>
    </row>
    <row r="35" spans="2:11" ht="21" customHeight="1">
      <c r="B35" s="15"/>
      <c r="C35" s="28"/>
      <c r="D35" s="30"/>
      <c r="E35" s="28"/>
      <c r="F35" s="14"/>
      <c r="G35" s="28"/>
      <c r="H35" s="28"/>
      <c r="I35" s="28"/>
      <c r="J35" s="28"/>
      <c r="K35" s="14"/>
    </row>
    <row r="36" spans="2:11" ht="21" customHeight="1">
      <c r="B36" s="15"/>
      <c r="C36" s="15"/>
      <c r="D36" s="16"/>
      <c r="E36" s="17"/>
      <c r="F36" s="14"/>
      <c r="G36" s="15"/>
      <c r="H36" s="15"/>
      <c r="I36" s="16"/>
      <c r="J36" s="17"/>
      <c r="K36" s="14"/>
    </row>
    <row r="37" spans="2:11" ht="21" customHeight="1">
      <c r="B37" s="15"/>
      <c r="C37" s="15"/>
      <c r="D37" s="16"/>
      <c r="E37" s="17"/>
      <c r="F37" s="14"/>
      <c r="G37" s="15"/>
      <c r="H37" s="15"/>
      <c r="I37" s="16"/>
      <c r="J37" s="17"/>
      <c r="K37" s="14"/>
    </row>
    <row r="38" spans="2:11" ht="21" customHeight="1">
      <c r="B38" s="15"/>
      <c r="C38" s="14"/>
      <c r="D38" s="18"/>
      <c r="E38" s="19"/>
      <c r="F38" s="14"/>
      <c r="G38" s="14"/>
      <c r="H38" s="14"/>
      <c r="I38" s="18"/>
      <c r="J38" s="19"/>
      <c r="K38" s="14"/>
    </row>
    <row r="39" spans="2:11" ht="21" customHeight="1">
      <c r="B39" s="15"/>
      <c r="C39" s="14"/>
      <c r="D39" s="18"/>
      <c r="E39" s="19"/>
      <c r="F39" s="14"/>
      <c r="G39" s="14"/>
      <c r="H39" s="14"/>
      <c r="I39" s="18"/>
      <c r="J39" s="19"/>
      <c r="K39" s="14"/>
    </row>
    <row r="40" spans="2:11" ht="21" customHeight="1">
      <c r="B40" s="15"/>
      <c r="C40" s="14"/>
      <c r="D40" s="18"/>
      <c r="E40" s="19"/>
      <c r="F40" s="14"/>
      <c r="G40" s="14"/>
      <c r="H40" s="14"/>
      <c r="I40" s="18"/>
      <c r="J40" s="19"/>
      <c r="K40" s="14"/>
    </row>
    <row r="41" spans="2:11" ht="21" customHeight="1">
      <c r="B41" s="15"/>
      <c r="C41" s="14"/>
      <c r="D41" s="18"/>
      <c r="E41" s="19"/>
      <c r="F41" s="14"/>
      <c r="G41" s="14"/>
      <c r="H41" s="14"/>
      <c r="I41" s="18"/>
      <c r="J41" s="19"/>
      <c r="K41" s="14"/>
    </row>
    <row r="42" spans="2:11" ht="21" customHeight="1">
      <c r="B42" s="15"/>
      <c r="C42" s="14"/>
      <c r="D42" s="18"/>
      <c r="E42" s="19"/>
      <c r="F42" s="14"/>
      <c r="G42" s="14"/>
      <c r="H42" s="14"/>
      <c r="I42" s="18"/>
      <c r="J42" s="19"/>
      <c r="K42" s="14"/>
    </row>
    <row r="43" spans="2:11" ht="21" customHeight="1">
      <c r="B43" s="15"/>
      <c r="C43" s="14"/>
      <c r="D43" s="18"/>
      <c r="E43" s="19"/>
      <c r="F43" s="14"/>
      <c r="G43" s="14"/>
      <c r="H43" s="14"/>
      <c r="I43" s="18"/>
      <c r="J43" s="19"/>
      <c r="K43" s="14"/>
    </row>
    <row r="44" spans="2:11" ht="21" customHeight="1">
      <c r="B44" s="15"/>
      <c r="C44" s="14"/>
      <c r="D44" s="18"/>
      <c r="E44" s="19"/>
      <c r="F44" s="14"/>
      <c r="G44" s="14"/>
      <c r="H44" s="14"/>
      <c r="I44" s="18"/>
      <c r="J44" s="19"/>
      <c r="K44" s="14"/>
    </row>
    <row r="45" spans="2:11" ht="21" customHeight="1">
      <c r="B45" s="15"/>
      <c r="C45" s="14"/>
      <c r="D45" s="18"/>
      <c r="E45" s="19"/>
      <c r="F45" s="14"/>
      <c r="G45" s="14"/>
      <c r="H45" s="14"/>
      <c r="I45" s="18"/>
      <c r="J45" s="19"/>
      <c r="K45" s="14"/>
    </row>
    <row r="46" spans="2:11" ht="21" customHeight="1">
      <c r="B46" s="15"/>
      <c r="C46" s="14"/>
      <c r="D46" s="18"/>
      <c r="E46" s="19"/>
      <c r="F46" s="14"/>
      <c r="G46" s="14"/>
      <c r="H46" s="14"/>
      <c r="I46" s="18"/>
      <c r="J46" s="19"/>
      <c r="K46" s="14"/>
    </row>
    <row r="47" spans="2:11" ht="21" customHeight="1">
      <c r="B47" s="15"/>
      <c r="C47" s="14"/>
      <c r="D47" s="18"/>
      <c r="E47" s="19"/>
      <c r="F47" s="14"/>
      <c r="G47" s="14"/>
      <c r="H47" s="14"/>
      <c r="I47" s="18"/>
      <c r="J47" s="19"/>
      <c r="K47" s="14"/>
    </row>
    <row r="48" spans="2:11" ht="21" customHeight="1">
      <c r="B48" s="15"/>
      <c r="C48" s="14"/>
      <c r="D48" s="18"/>
      <c r="E48" s="19"/>
      <c r="F48" s="14"/>
      <c r="G48" s="14"/>
      <c r="H48" s="14"/>
      <c r="I48" s="18"/>
      <c r="J48" s="19"/>
      <c r="K48" s="14"/>
    </row>
    <row r="49" spans="2:11" ht="21" customHeight="1">
      <c r="B49" s="15"/>
      <c r="C49" s="14"/>
      <c r="D49" s="18"/>
      <c r="E49" s="19"/>
      <c r="F49" s="14"/>
      <c r="G49" s="14"/>
      <c r="H49" s="14"/>
      <c r="I49" s="18"/>
      <c r="J49" s="19"/>
      <c r="K49" s="14"/>
    </row>
    <row r="50" spans="2:11" ht="21" customHeight="1">
      <c r="B50" s="15"/>
      <c r="C50" s="14"/>
      <c r="D50" s="18"/>
      <c r="E50" s="19"/>
      <c r="F50" s="14"/>
      <c r="G50" s="14"/>
      <c r="H50" s="18"/>
      <c r="I50" s="18"/>
      <c r="J50" s="19"/>
      <c r="K50" s="14"/>
    </row>
    <row r="51" spans="2:11" ht="21" customHeight="1">
      <c r="B51" s="15"/>
      <c r="C51" s="14"/>
      <c r="D51" s="18"/>
      <c r="E51" s="19"/>
      <c r="F51" s="14"/>
      <c r="G51" s="14"/>
      <c r="H51" s="14"/>
      <c r="I51" s="18"/>
      <c r="J51" s="19"/>
      <c r="K51" s="14"/>
    </row>
    <row r="52" spans="2:11" ht="21" customHeight="1">
      <c r="B52" s="15"/>
      <c r="C52" s="14"/>
      <c r="D52" s="18"/>
      <c r="E52" s="19"/>
      <c r="F52" s="14"/>
      <c r="G52" s="14"/>
      <c r="H52" s="14"/>
      <c r="I52" s="18"/>
      <c r="J52" s="19"/>
      <c r="K52" s="14"/>
    </row>
    <row r="53" spans="2:11" ht="21" customHeight="1">
      <c r="B53" s="15"/>
      <c r="C53" s="14"/>
      <c r="D53" s="18"/>
      <c r="E53" s="19"/>
      <c r="F53" s="14"/>
      <c r="G53" s="14"/>
      <c r="H53" s="14"/>
      <c r="I53" s="18"/>
      <c r="J53" s="19"/>
      <c r="K53" s="14"/>
    </row>
    <row r="54" spans="2:11" ht="21" customHeight="1">
      <c r="B54" s="15"/>
      <c r="C54" s="14"/>
      <c r="D54" s="18"/>
      <c r="E54" s="19"/>
      <c r="F54" s="14"/>
      <c r="G54" s="14"/>
      <c r="H54" s="14"/>
      <c r="I54" s="18"/>
      <c r="J54" s="19"/>
      <c r="K54" s="14"/>
    </row>
    <row r="55" spans="2:10" ht="21" customHeight="1">
      <c r="B55" s="15"/>
      <c r="C55" s="14"/>
      <c r="D55" s="18"/>
      <c r="E55" s="19"/>
      <c r="F55" s="14"/>
      <c r="G55" s="14"/>
      <c r="H55" s="14"/>
      <c r="I55" s="18"/>
      <c r="J55" s="19"/>
    </row>
  </sheetData>
  <sheetProtection/>
  <mergeCells count="5">
    <mergeCell ref="F3:G3"/>
    <mergeCell ref="B17:C17"/>
    <mergeCell ref="B18:C18"/>
    <mergeCell ref="B1:G1"/>
    <mergeCell ref="B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7.28125" style="24" customWidth="1"/>
    <col min="2" max="2" width="10.7109375" style="1" customWidth="1"/>
    <col min="3" max="3" width="16.7109375" style="2" customWidth="1"/>
    <col min="4" max="4" width="16.7109375" style="34" customWidth="1"/>
    <col min="5" max="5" width="16.7109375" style="3" customWidth="1"/>
    <col min="6" max="6" width="13.7109375" style="1" customWidth="1"/>
    <col min="7" max="7" width="15.2812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1:10" ht="24.75" customHeight="1">
      <c r="A1" s="50" t="s">
        <v>21</v>
      </c>
      <c r="B1" s="50"/>
      <c r="C1" s="50"/>
      <c r="D1" s="50"/>
      <c r="E1" s="50"/>
      <c r="F1" s="50"/>
      <c r="G1" s="50"/>
      <c r="H1" s="20"/>
      <c r="I1" s="20"/>
      <c r="J1" s="20"/>
    </row>
    <row r="2" spans="1:10" ht="21" customHeight="1">
      <c r="A2" s="49" t="s">
        <v>16</v>
      </c>
      <c r="B2" s="49"/>
      <c r="C2" s="49"/>
      <c r="D2" s="49"/>
      <c r="E2" s="49"/>
      <c r="F2" s="49"/>
      <c r="G2" s="49"/>
      <c r="H2" s="42"/>
      <c r="I2" s="42"/>
      <c r="J2" s="42"/>
    </row>
    <row r="3" spans="1:11" ht="21" customHeight="1">
      <c r="A3" s="4" t="s">
        <v>10</v>
      </c>
      <c r="B3" s="4" t="s">
        <v>0</v>
      </c>
      <c r="C3" s="5" t="s">
        <v>1</v>
      </c>
      <c r="D3" s="31" t="s">
        <v>2</v>
      </c>
      <c r="E3" s="6" t="s">
        <v>6</v>
      </c>
      <c r="F3" s="48" t="s">
        <v>13</v>
      </c>
      <c r="G3" s="48"/>
      <c r="H3" s="21"/>
      <c r="I3" s="16"/>
      <c r="J3" s="17"/>
      <c r="K3" s="14"/>
    </row>
    <row r="4" spans="1:11" ht="21" customHeight="1">
      <c r="A4" s="7"/>
      <c r="B4" s="7"/>
      <c r="C4" s="8" t="s">
        <v>4</v>
      </c>
      <c r="D4" s="32" t="s">
        <v>3</v>
      </c>
      <c r="E4" s="9" t="s">
        <v>5</v>
      </c>
      <c r="F4" s="38" t="s">
        <v>15</v>
      </c>
      <c r="G4" s="38" t="s">
        <v>14</v>
      </c>
      <c r="H4" s="21"/>
      <c r="I4" s="16"/>
      <c r="J4" s="17"/>
      <c r="K4" s="14"/>
    </row>
    <row r="5" spans="1:11" ht="21" customHeight="1">
      <c r="A5" s="26">
        <v>1</v>
      </c>
      <c r="B5" s="43">
        <v>240240</v>
      </c>
      <c r="C5" s="10">
        <f>ค่าไฟฟ้า58!C5+'ไฟฟ้าป.3'!C5</f>
        <v>5880</v>
      </c>
      <c r="D5" s="10">
        <f>ค่าไฟฟ้า58!D5+'ไฟฟ้าป.3'!D5</f>
        <v>792240</v>
      </c>
      <c r="E5" s="10">
        <f>ค่าไฟฟ้า58!E5+'ไฟฟ้าป.3'!E5</f>
        <v>3347379.8600000003</v>
      </c>
      <c r="F5" s="39">
        <v>0</v>
      </c>
      <c r="G5" s="10">
        <v>0</v>
      </c>
      <c r="H5" s="21"/>
      <c r="I5" s="22" t="s">
        <v>7</v>
      </c>
      <c r="J5" s="23"/>
      <c r="K5" s="14"/>
    </row>
    <row r="6" spans="1:11" ht="21" customHeight="1">
      <c r="A6" s="26">
        <v>2</v>
      </c>
      <c r="B6" s="43">
        <v>240271</v>
      </c>
      <c r="C6" s="10">
        <f>ค่าไฟฟ้า58!C6+'ไฟฟ้าป.3'!C6</f>
        <v>6132</v>
      </c>
      <c r="D6" s="10">
        <f>ค่าไฟฟ้า58!D6+'ไฟฟ้าป.3'!D6</f>
        <v>809280</v>
      </c>
      <c r="E6" s="10">
        <f>ค่าไฟฟ้า58!E6+'ไฟฟ้าป.3'!E6</f>
        <v>3402426.92</v>
      </c>
      <c r="F6" s="39">
        <f aca="true" t="shared" si="0" ref="F6:G8">D6-D5</f>
        <v>17040</v>
      </c>
      <c r="G6" s="10">
        <f t="shared" si="0"/>
        <v>55047.05999999959</v>
      </c>
      <c r="H6" s="21" t="s">
        <v>7</v>
      </c>
      <c r="I6" s="22"/>
      <c r="J6" s="23"/>
      <c r="K6" s="14"/>
    </row>
    <row r="7" spans="1:11" ht="21" customHeight="1">
      <c r="A7" s="26">
        <v>3</v>
      </c>
      <c r="B7" s="43">
        <v>240301</v>
      </c>
      <c r="C7" s="10">
        <f>ค่าไฟฟ้า58!C7+'ไฟฟ้าป.3'!C7</f>
        <v>5452</v>
      </c>
      <c r="D7" s="10">
        <f>ค่าไฟฟ้า58!D7+'ไฟฟ้าป.3'!D7</f>
        <v>583400</v>
      </c>
      <c r="E7" s="10">
        <f>ค่าไฟฟ้า58!E7+'ไฟฟ้าป.3'!E7</f>
        <v>2496382.01</v>
      </c>
      <c r="F7" s="39">
        <f t="shared" si="0"/>
        <v>-225880</v>
      </c>
      <c r="G7" s="10">
        <f t="shared" si="0"/>
        <v>-906044.9100000001</v>
      </c>
      <c r="H7" s="21"/>
      <c r="I7" s="22"/>
      <c r="J7" s="23"/>
      <c r="K7" s="14"/>
    </row>
    <row r="8" spans="1:11" ht="21" customHeight="1">
      <c r="A8" s="26">
        <v>4</v>
      </c>
      <c r="B8" s="43">
        <v>240332</v>
      </c>
      <c r="C8" s="10">
        <f>ค่าไฟฟ้า58!C8+'ไฟฟ้าป.3'!C8</f>
        <v>4836</v>
      </c>
      <c r="D8" s="10">
        <f>ค่าไฟฟ้า58!D8+'ไฟฟ้าป.3'!D8</f>
        <v>520720</v>
      </c>
      <c r="E8" s="10">
        <f>ค่าไฟฟ้า58!E8+'ไฟฟ้าป.3'!E8</f>
        <v>2223524.99</v>
      </c>
      <c r="F8" s="39">
        <f t="shared" si="0"/>
        <v>-62680</v>
      </c>
      <c r="G8" s="10">
        <f t="shared" si="0"/>
        <v>-272857.01999999955</v>
      </c>
      <c r="H8" s="21" t="s">
        <v>7</v>
      </c>
      <c r="I8" s="22"/>
      <c r="J8" s="23"/>
      <c r="K8" s="14"/>
    </row>
    <row r="9" spans="1:11" ht="21" customHeight="1">
      <c r="A9" s="26">
        <v>5</v>
      </c>
      <c r="B9" s="43">
        <v>240363</v>
      </c>
      <c r="C9" s="10">
        <f>ค่าไฟฟ้า58!C9+'ไฟฟ้าป.3'!C9</f>
        <v>7276</v>
      </c>
      <c r="D9" s="10">
        <f>ค่าไฟฟ้า58!D9+'ไฟฟ้าป.3'!D9</f>
        <v>676800</v>
      </c>
      <c r="E9" s="10">
        <f>ค่าไฟฟ้า58!E9+'ไฟฟ้าป.3'!E9</f>
        <v>2987646.67</v>
      </c>
      <c r="F9" s="39">
        <f aca="true" t="shared" si="1" ref="F9:G16">D9-D8</f>
        <v>156080</v>
      </c>
      <c r="G9" s="10">
        <f t="shared" si="1"/>
        <v>764121.6799999997</v>
      </c>
      <c r="H9" s="21" t="s">
        <v>7</v>
      </c>
      <c r="I9" s="22"/>
      <c r="J9" s="23"/>
      <c r="K9" s="14"/>
    </row>
    <row r="10" spans="1:11" ht="21" customHeight="1">
      <c r="A10" s="26">
        <v>6</v>
      </c>
      <c r="B10" s="43">
        <v>240391</v>
      </c>
      <c r="C10" s="10">
        <f>ค่าไฟฟ้า58!C10+'ไฟฟ้าป.3'!C10</f>
        <v>6488</v>
      </c>
      <c r="D10" s="10">
        <f>ค่าไฟฟ้า58!D10+'ไฟฟ้าป.3'!D10</f>
        <v>921120</v>
      </c>
      <c r="E10" s="10">
        <f>ค่าไฟฟ้า58!E10+'ไฟฟ้าป.3'!E10</f>
        <v>3719277.7</v>
      </c>
      <c r="F10" s="39">
        <f t="shared" si="1"/>
        <v>244320</v>
      </c>
      <c r="G10" s="10">
        <f t="shared" si="1"/>
        <v>731631.0300000003</v>
      </c>
      <c r="H10" s="21"/>
      <c r="I10" s="22"/>
      <c r="J10" s="23"/>
      <c r="K10" s="14"/>
    </row>
    <row r="11" spans="1:11" ht="21" customHeight="1">
      <c r="A11" s="26">
        <v>7</v>
      </c>
      <c r="B11" s="43">
        <v>240422</v>
      </c>
      <c r="C11" s="10">
        <f>ค่าไฟฟ้า58!C11+'ไฟฟ้าป.3'!C11</f>
        <v>7072</v>
      </c>
      <c r="D11" s="10">
        <f>ค่าไฟฟ้า58!D11+'ไฟฟ้าป.3'!D11</f>
        <v>795180</v>
      </c>
      <c r="E11" s="10">
        <f>ค่าไฟฟ้า58!E11+'ไฟฟ้าป.3'!E11</f>
        <v>3324671.05</v>
      </c>
      <c r="F11" s="39">
        <f t="shared" si="1"/>
        <v>-125940</v>
      </c>
      <c r="G11" s="10">
        <f t="shared" si="1"/>
        <v>-394606.6500000004</v>
      </c>
      <c r="H11" s="21"/>
      <c r="I11" s="22"/>
      <c r="J11" s="23"/>
      <c r="K11" s="14"/>
    </row>
    <row r="12" spans="1:11" ht="21" customHeight="1">
      <c r="A12" s="26">
        <v>8</v>
      </c>
      <c r="B12" s="43">
        <v>240452</v>
      </c>
      <c r="C12" s="10">
        <f>ค่าไฟฟ้า58!C12+'ไฟฟ้าป.3'!C12</f>
        <v>7376</v>
      </c>
      <c r="D12" s="10">
        <f>ค่าไฟฟ้า58!D12+'ไฟฟ้าป.3'!D12</f>
        <v>853840</v>
      </c>
      <c r="E12" s="10">
        <f>ค่าไฟฟ้า58!E12+'ไฟฟ้าป.3'!E12</f>
        <v>3371859.9299999997</v>
      </c>
      <c r="F12" s="39">
        <f t="shared" si="1"/>
        <v>58660</v>
      </c>
      <c r="G12" s="10">
        <f t="shared" si="1"/>
        <v>47188.87999999989</v>
      </c>
      <c r="H12" s="21"/>
      <c r="I12" s="22"/>
      <c r="J12" s="23"/>
      <c r="K12" s="14"/>
    </row>
    <row r="13" spans="1:11" ht="21" customHeight="1">
      <c r="A13" s="26">
        <v>9</v>
      </c>
      <c r="B13" s="43">
        <v>240483</v>
      </c>
      <c r="C13" s="10">
        <f>ค่าไฟฟ้า58!C13+'ไฟฟ้าป.3'!C13</f>
        <v>4368</v>
      </c>
      <c r="D13" s="10">
        <f>ค่าไฟฟ้า58!D13+'ไฟฟ้าป.3'!D13</f>
        <v>505320</v>
      </c>
      <c r="E13" s="10">
        <f>ค่าไฟฟ้า58!E13+'ไฟฟ้าป.3'!E13</f>
        <v>2102183.76</v>
      </c>
      <c r="F13" s="39">
        <f t="shared" si="1"/>
        <v>-348520</v>
      </c>
      <c r="G13" s="10">
        <f t="shared" si="1"/>
        <v>-1269676.17</v>
      </c>
      <c r="H13" s="21"/>
      <c r="I13" s="22"/>
      <c r="J13" s="23"/>
      <c r="K13" s="14"/>
    </row>
    <row r="14" spans="1:11" ht="21" customHeight="1">
      <c r="A14" s="26">
        <v>10</v>
      </c>
      <c r="B14" s="43">
        <v>240513</v>
      </c>
      <c r="C14" s="10">
        <f>ค่าไฟฟ้า58!C14+'ไฟฟ้าป.3'!C14</f>
        <v>4616</v>
      </c>
      <c r="D14" s="10">
        <f>ค่าไฟฟ้า58!D14+'ไฟฟ้าป.3'!D14</f>
        <v>509000</v>
      </c>
      <c r="E14" s="10">
        <f>ค่าไฟฟ้า58!E14+'ไฟฟ้าป.3'!E14</f>
        <v>2107096.38</v>
      </c>
      <c r="F14" s="39">
        <f t="shared" si="1"/>
        <v>3680</v>
      </c>
      <c r="G14" s="10">
        <f t="shared" si="1"/>
        <v>4912.620000000112</v>
      </c>
      <c r="H14" s="21"/>
      <c r="I14" s="18"/>
      <c r="J14" s="19"/>
      <c r="K14" s="14"/>
    </row>
    <row r="15" spans="1:11" ht="21" customHeight="1">
      <c r="A15" s="26">
        <v>11</v>
      </c>
      <c r="B15" s="43">
        <v>240544</v>
      </c>
      <c r="C15" s="10">
        <f>ค่าไฟฟ้า58!C15+'ไฟฟ้าป.3'!C15</f>
        <v>7940</v>
      </c>
      <c r="D15" s="10">
        <f>ค่าไฟฟ้า58!D15+'ไฟฟ้าป.3'!D15</f>
        <v>766520</v>
      </c>
      <c r="E15" s="10">
        <f>ค่าไฟฟ้า58!E15+'ไฟฟ้าป.3'!E15</f>
        <v>3174136.65</v>
      </c>
      <c r="F15" s="39">
        <f t="shared" si="1"/>
        <v>257520</v>
      </c>
      <c r="G15" s="10">
        <f t="shared" si="1"/>
        <v>1067040.27</v>
      </c>
      <c r="H15" s="14"/>
      <c r="I15" s="18"/>
      <c r="J15" s="19"/>
      <c r="K15" s="14"/>
    </row>
    <row r="16" spans="1:11" ht="21" customHeight="1">
      <c r="A16" s="26">
        <v>12</v>
      </c>
      <c r="B16" s="43">
        <v>240575</v>
      </c>
      <c r="C16" s="10">
        <f>ค่าไฟฟ้า58!C16+'ไฟฟ้าป.3'!C16</f>
        <v>6728</v>
      </c>
      <c r="D16" s="10">
        <f>ค่าไฟฟ้า58!D16+'ไฟฟ้าป.3'!D16</f>
        <v>846040</v>
      </c>
      <c r="E16" s="10">
        <f>ค่าไฟฟ้า58!E16+'ไฟฟ้าป.3'!E16</f>
        <v>3418858.18</v>
      </c>
      <c r="F16" s="39">
        <f t="shared" si="1"/>
        <v>79520</v>
      </c>
      <c r="G16" s="10">
        <f t="shared" si="1"/>
        <v>244721.53000000026</v>
      </c>
      <c r="H16" s="14"/>
      <c r="I16" s="18"/>
      <c r="J16" s="19"/>
      <c r="K16" s="14"/>
    </row>
    <row r="17" spans="1:11" ht="21" customHeight="1">
      <c r="A17" s="46" t="s">
        <v>8</v>
      </c>
      <c r="B17" s="47"/>
      <c r="C17" s="12">
        <f>SUM(C5:C16)</f>
        <v>74164</v>
      </c>
      <c r="D17" s="12">
        <f>SUM(D5:D16)</f>
        <v>8579460</v>
      </c>
      <c r="E17" s="12">
        <f>SUM(E5:E16)</f>
        <v>35675444.1</v>
      </c>
      <c r="F17" s="40">
        <f>SUM(F5:F16)</f>
        <v>53800</v>
      </c>
      <c r="G17" s="40">
        <f>SUM(G5:G16)</f>
        <v>71478.31999999983</v>
      </c>
      <c r="H17" s="14"/>
      <c r="I17" s="18"/>
      <c r="J17" s="19"/>
      <c r="K17" s="14"/>
    </row>
    <row r="18" spans="1:11" ht="21" customHeight="1">
      <c r="A18" s="44" t="s">
        <v>9</v>
      </c>
      <c r="B18" s="45"/>
      <c r="C18" s="11">
        <f>AVERAGE(C5:C16)</f>
        <v>6180.333333333333</v>
      </c>
      <c r="D18" s="11">
        <f>AVERAGE(D5:D16)</f>
        <v>714955</v>
      </c>
      <c r="E18" s="11">
        <f>AVERAGE(E5:E16)</f>
        <v>2972953.6750000003</v>
      </c>
      <c r="F18" s="41">
        <f>AVERAGE(F5:F16)</f>
        <v>4483.333333333333</v>
      </c>
      <c r="G18" s="41">
        <f>AVERAGE(G5:G16)</f>
        <v>5956.526666666653</v>
      </c>
      <c r="H18" s="14"/>
      <c r="I18" s="18"/>
      <c r="J18" s="19"/>
      <c r="K18" s="14"/>
    </row>
    <row r="19" spans="1:11" s="13" customFormat="1" ht="21" customHeight="1">
      <c r="A19" s="25"/>
      <c r="B19" s="14"/>
      <c r="C19" s="18"/>
      <c r="D19" s="33"/>
      <c r="E19" s="19"/>
      <c r="F19" s="14"/>
      <c r="H19" s="14"/>
      <c r="I19" s="18"/>
      <c r="J19" s="19"/>
      <c r="K19" s="14"/>
    </row>
    <row r="20" spans="1:11" s="13" customFormat="1" ht="21" customHeight="1">
      <c r="A20" s="25"/>
      <c r="B20" s="14"/>
      <c r="C20" s="18"/>
      <c r="D20" s="33"/>
      <c r="E20" s="19"/>
      <c r="F20" s="14"/>
      <c r="G20" s="14"/>
      <c r="H20" s="14"/>
      <c r="I20" s="18"/>
      <c r="J20" s="19"/>
      <c r="K20" s="14"/>
    </row>
    <row r="21" spans="1:11" s="13" customFormat="1" ht="21" customHeight="1">
      <c r="A21" s="25"/>
      <c r="B21" s="14"/>
      <c r="C21" s="18"/>
      <c r="D21" s="33"/>
      <c r="E21" s="19"/>
      <c r="F21" s="14"/>
      <c r="G21" s="14"/>
      <c r="H21" s="14"/>
      <c r="I21" s="18"/>
      <c r="J21" s="19"/>
      <c r="K21" s="14"/>
    </row>
    <row r="22" spans="1:11" s="13" customFormat="1" ht="21" customHeight="1">
      <c r="A22" s="25"/>
      <c r="B22" s="14"/>
      <c r="C22" s="18"/>
      <c r="D22" s="33"/>
      <c r="E22" s="19"/>
      <c r="F22" s="14"/>
      <c r="G22" s="14"/>
      <c r="H22" s="14"/>
      <c r="I22" s="18"/>
      <c r="J22" s="19"/>
      <c r="K22" s="14"/>
    </row>
    <row r="23" spans="1:11" s="13" customFormat="1" ht="21" customHeight="1">
      <c r="A23" s="25"/>
      <c r="B23" s="14"/>
      <c r="C23" s="18"/>
      <c r="D23" s="33"/>
      <c r="E23" s="19"/>
      <c r="F23" s="14" t="s">
        <v>7</v>
      </c>
      <c r="G23" s="14"/>
      <c r="H23" s="14"/>
      <c r="I23" s="18"/>
      <c r="J23" s="19"/>
      <c r="K23" s="14"/>
    </row>
    <row r="24" spans="1:11" s="13" customFormat="1" ht="21" customHeight="1">
      <c r="A24" s="25"/>
      <c r="B24" s="14"/>
      <c r="C24" s="18"/>
      <c r="D24" s="33"/>
      <c r="E24" s="19"/>
      <c r="F24" s="14"/>
      <c r="G24" s="14"/>
      <c r="H24" s="14"/>
      <c r="I24" s="18"/>
      <c r="J24" s="19"/>
      <c r="K24" s="14"/>
    </row>
    <row r="25" spans="1:11" s="13" customFormat="1" ht="21" customHeight="1">
      <c r="A25" s="25"/>
      <c r="B25" s="14"/>
      <c r="C25" s="18"/>
      <c r="D25" s="33"/>
      <c r="E25" s="19"/>
      <c r="F25" s="14"/>
      <c r="G25" s="14"/>
      <c r="H25" s="14"/>
      <c r="I25" s="18"/>
      <c r="J25" s="19"/>
      <c r="K25" s="14"/>
    </row>
    <row r="26" spans="1:11" s="13" customFormat="1" ht="21" customHeight="1">
      <c r="A26" s="25"/>
      <c r="B26" s="14"/>
      <c r="C26" s="18"/>
      <c r="D26" s="33"/>
      <c r="E26" s="19"/>
      <c r="F26" s="14"/>
      <c r="G26" s="14"/>
      <c r="H26" s="14"/>
      <c r="I26" s="18"/>
      <c r="J26" s="19"/>
      <c r="K26" s="14"/>
    </row>
    <row r="27" spans="1:11" s="13" customFormat="1" ht="21" customHeight="1">
      <c r="A27" s="25"/>
      <c r="B27" s="14"/>
      <c r="C27" s="18"/>
      <c r="D27" s="33"/>
      <c r="E27" s="19"/>
      <c r="F27" s="14"/>
      <c r="G27" s="14"/>
      <c r="H27" s="14"/>
      <c r="I27" s="18"/>
      <c r="J27" s="19"/>
      <c r="K27" s="14"/>
    </row>
    <row r="28" spans="1:11" s="13" customFormat="1" ht="21" customHeight="1">
      <c r="A28" s="25"/>
      <c r="B28" s="14"/>
      <c r="C28" s="18"/>
      <c r="D28" s="33"/>
      <c r="E28" s="19"/>
      <c r="F28" s="14"/>
      <c r="G28" s="14"/>
      <c r="H28" s="14"/>
      <c r="I28" s="18"/>
      <c r="J28" s="19"/>
      <c r="K28" s="14"/>
    </row>
    <row r="29" spans="6:11" ht="21" customHeight="1">
      <c r="F29" s="14"/>
      <c r="G29" s="14" t="s">
        <v>7</v>
      </c>
      <c r="H29" s="14"/>
      <c r="I29" s="18"/>
      <c r="J29" s="19"/>
      <c r="K29" s="14"/>
    </row>
    <row r="30" ht="21" customHeight="1"/>
    <row r="31" ht="21" customHeight="1">
      <c r="D31" s="34" t="s">
        <v>7</v>
      </c>
    </row>
    <row r="32" ht="21" customHeight="1"/>
    <row r="33" ht="21" customHeight="1"/>
    <row r="34" spans="1:10" ht="21" customHeight="1">
      <c r="A34" s="15"/>
      <c r="B34" s="27"/>
      <c r="C34" s="29"/>
      <c r="D34" s="35"/>
      <c r="E34" s="27"/>
      <c r="F34" s="27"/>
      <c r="G34" s="27"/>
      <c r="H34" s="27"/>
      <c r="I34" s="27"/>
      <c r="J34" s="27"/>
    </row>
    <row r="35" spans="1:11" ht="21" customHeight="1">
      <c r="A35" s="15"/>
      <c r="B35" s="28"/>
      <c r="C35" s="30"/>
      <c r="D35" s="36"/>
      <c r="E35" s="28"/>
      <c r="F35" s="14"/>
      <c r="G35" s="28"/>
      <c r="H35" s="28"/>
      <c r="I35" s="28"/>
      <c r="J35" s="28"/>
      <c r="K35" s="14"/>
    </row>
    <row r="36" spans="1:11" ht="21" customHeight="1">
      <c r="A36" s="15"/>
      <c r="B36" s="15"/>
      <c r="C36" s="16"/>
      <c r="D36" s="37"/>
      <c r="E36" s="17"/>
      <c r="F36" s="14"/>
      <c r="G36" s="15"/>
      <c r="H36" s="15"/>
      <c r="I36" s="16"/>
      <c r="J36" s="17"/>
      <c r="K36" s="14"/>
    </row>
    <row r="37" spans="1:11" ht="21" customHeight="1">
      <c r="A37" s="15"/>
      <c r="B37" s="15"/>
      <c r="C37" s="16"/>
      <c r="D37" s="37"/>
      <c r="E37" s="17"/>
      <c r="F37" s="14"/>
      <c r="G37" s="15"/>
      <c r="H37" s="15"/>
      <c r="I37" s="16"/>
      <c r="J37" s="17"/>
      <c r="K37" s="14"/>
    </row>
    <row r="38" spans="1:11" ht="21" customHeight="1">
      <c r="A38" s="15"/>
      <c r="B38" s="14"/>
      <c r="C38" s="18"/>
      <c r="D38" s="33"/>
      <c r="E38" s="19"/>
      <c r="F38" s="14"/>
      <c r="G38" s="14"/>
      <c r="H38" s="14"/>
      <c r="I38" s="18"/>
      <c r="J38" s="19"/>
      <c r="K38" s="14"/>
    </row>
    <row r="39" spans="1:11" ht="21" customHeight="1">
      <c r="A39" s="15"/>
      <c r="B39" s="14"/>
      <c r="C39" s="18"/>
      <c r="D39" s="33"/>
      <c r="E39" s="19"/>
      <c r="F39" s="14"/>
      <c r="G39" s="14"/>
      <c r="H39" s="14"/>
      <c r="I39" s="18"/>
      <c r="J39" s="19"/>
      <c r="K39" s="14"/>
    </row>
    <row r="40" spans="1:11" ht="21" customHeight="1">
      <c r="A40" s="15"/>
      <c r="B40" s="14"/>
      <c r="C40" s="18"/>
      <c r="D40" s="33"/>
      <c r="E40" s="19"/>
      <c r="F40" s="14"/>
      <c r="G40" s="14"/>
      <c r="H40" s="14"/>
      <c r="I40" s="18"/>
      <c r="J40" s="19"/>
      <c r="K40" s="14"/>
    </row>
    <row r="41" spans="1:11" ht="21" customHeight="1">
      <c r="A41" s="15"/>
      <c r="B41" s="14"/>
      <c r="C41" s="18"/>
      <c r="D41" s="33"/>
      <c r="E41" s="19"/>
      <c r="F41" s="14"/>
      <c r="G41" s="14"/>
      <c r="H41" s="14"/>
      <c r="I41" s="18"/>
      <c r="J41" s="19"/>
      <c r="K41" s="14"/>
    </row>
    <row r="42" spans="1:11" ht="21" customHeight="1">
      <c r="A42" s="15"/>
      <c r="B42" s="14"/>
      <c r="C42" s="18"/>
      <c r="D42" s="33"/>
      <c r="E42" s="19"/>
      <c r="F42" s="14"/>
      <c r="G42" s="14"/>
      <c r="H42" s="14"/>
      <c r="I42" s="18"/>
      <c r="J42" s="19"/>
      <c r="K42" s="14"/>
    </row>
    <row r="43" spans="1:11" ht="21" customHeight="1">
      <c r="A43" s="15"/>
      <c r="B43" s="14"/>
      <c r="C43" s="18"/>
      <c r="D43" s="33"/>
      <c r="E43" s="19"/>
      <c r="F43" s="14"/>
      <c r="G43" s="14"/>
      <c r="H43" s="14"/>
      <c r="I43" s="18"/>
      <c r="J43" s="19"/>
      <c r="K43" s="14"/>
    </row>
    <row r="44" spans="1:11" ht="21" customHeight="1">
      <c r="A44" s="15"/>
      <c r="B44" s="14"/>
      <c r="C44" s="18"/>
      <c r="D44" s="33"/>
      <c r="E44" s="19"/>
      <c r="F44" s="14"/>
      <c r="G44" s="14"/>
      <c r="H44" s="14"/>
      <c r="I44" s="18"/>
      <c r="J44" s="19"/>
      <c r="K44" s="14"/>
    </row>
    <row r="45" spans="1:11" ht="21" customHeight="1">
      <c r="A45" s="15"/>
      <c r="B45" s="14"/>
      <c r="C45" s="18"/>
      <c r="D45" s="33"/>
      <c r="E45" s="19"/>
      <c r="F45" s="14"/>
      <c r="G45" s="14"/>
      <c r="H45" s="14"/>
      <c r="I45" s="18"/>
      <c r="J45" s="19"/>
      <c r="K45" s="14"/>
    </row>
    <row r="46" spans="1:11" ht="21" customHeight="1">
      <c r="A46" s="15"/>
      <c r="B46" s="14"/>
      <c r="C46" s="18"/>
      <c r="D46" s="33"/>
      <c r="E46" s="19"/>
      <c r="F46" s="14"/>
      <c r="G46" s="14"/>
      <c r="H46" s="14"/>
      <c r="I46" s="18"/>
      <c r="J46" s="19"/>
      <c r="K46" s="14"/>
    </row>
    <row r="47" spans="1:11" ht="21" customHeight="1">
      <c r="A47" s="15"/>
      <c r="B47" s="14"/>
      <c r="C47" s="18"/>
      <c r="D47" s="33"/>
      <c r="E47" s="19"/>
      <c r="F47" s="14"/>
      <c r="G47" s="14"/>
      <c r="H47" s="14"/>
      <c r="I47" s="18"/>
      <c r="J47" s="19"/>
      <c r="K47" s="14"/>
    </row>
    <row r="48" spans="1:11" ht="21" customHeight="1">
      <c r="A48" s="15"/>
      <c r="B48" s="14"/>
      <c r="C48" s="18"/>
      <c r="D48" s="33"/>
      <c r="E48" s="19"/>
      <c r="F48" s="14"/>
      <c r="G48" s="14"/>
      <c r="H48" s="14"/>
      <c r="I48" s="18"/>
      <c r="J48" s="19"/>
      <c r="K48" s="14"/>
    </row>
    <row r="49" spans="1:11" ht="21" customHeight="1">
      <c r="A49" s="15"/>
      <c r="B49" s="14"/>
      <c r="C49" s="18"/>
      <c r="D49" s="33"/>
      <c r="E49" s="19"/>
      <c r="F49" s="14"/>
      <c r="G49" s="14"/>
      <c r="H49" s="14"/>
      <c r="I49" s="18"/>
      <c r="J49" s="19"/>
      <c r="K49" s="14"/>
    </row>
    <row r="50" spans="1:11" ht="21" customHeight="1">
      <c r="A50" s="15"/>
      <c r="B50" s="14"/>
      <c r="C50" s="18"/>
      <c r="D50" s="33"/>
      <c r="E50" s="19"/>
      <c r="F50" s="14"/>
      <c r="G50" s="14"/>
      <c r="H50" s="18"/>
      <c r="I50" s="18"/>
      <c r="J50" s="19"/>
      <c r="K50" s="14"/>
    </row>
    <row r="51" spans="1:11" ht="21" customHeight="1">
      <c r="A51" s="15"/>
      <c r="B51" s="14"/>
      <c r="C51" s="18"/>
      <c r="D51" s="33"/>
      <c r="E51" s="19"/>
      <c r="F51" s="14"/>
      <c r="G51" s="14"/>
      <c r="H51" s="14"/>
      <c r="I51" s="18"/>
      <c r="J51" s="19"/>
      <c r="K51" s="14"/>
    </row>
    <row r="52" spans="1:11" ht="21" customHeight="1">
      <c r="A52" s="15"/>
      <c r="B52" s="14"/>
      <c r="C52" s="18"/>
      <c r="D52" s="33"/>
      <c r="E52" s="19"/>
      <c r="F52" s="14"/>
      <c r="G52" s="14"/>
      <c r="H52" s="14"/>
      <c r="I52" s="18"/>
      <c r="J52" s="19"/>
      <c r="K52" s="14"/>
    </row>
    <row r="53" spans="1:11" ht="21" customHeight="1">
      <c r="A53" s="15"/>
      <c r="B53" s="14"/>
      <c r="C53" s="18"/>
      <c r="D53" s="33"/>
      <c r="E53" s="19"/>
      <c r="F53" s="14"/>
      <c r="G53" s="14"/>
      <c r="H53" s="14"/>
      <c r="I53" s="18"/>
      <c r="J53" s="19"/>
      <c r="K53" s="14"/>
    </row>
    <row r="54" spans="1:11" ht="21" customHeight="1">
      <c r="A54" s="15"/>
      <c r="B54" s="14"/>
      <c r="C54" s="18"/>
      <c r="D54" s="33"/>
      <c r="E54" s="19"/>
      <c r="F54" s="14"/>
      <c r="G54" s="14"/>
      <c r="H54" s="14"/>
      <c r="I54" s="18"/>
      <c r="J54" s="19"/>
      <c r="K54" s="14"/>
    </row>
    <row r="55" spans="1:10" ht="21" customHeight="1">
      <c r="A55" s="15"/>
      <c r="B55" s="14"/>
      <c r="C55" s="18"/>
      <c r="D55" s="33"/>
      <c r="E55" s="19"/>
      <c r="F55" s="14"/>
      <c r="G55" s="14"/>
      <c r="H55" s="14"/>
      <c r="I55" s="18"/>
      <c r="J55" s="19"/>
    </row>
  </sheetData>
  <sheetProtection/>
  <mergeCells count="5">
    <mergeCell ref="F3:G3"/>
    <mergeCell ref="A17:B17"/>
    <mergeCell ref="A18:B18"/>
    <mergeCell ref="A2:G2"/>
    <mergeCell ref="A1:G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55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15.00390625" style="1" customWidth="1"/>
    <col min="2" max="2" width="7.28125" style="24" customWidth="1"/>
    <col min="3" max="3" width="10.7109375" style="1" customWidth="1"/>
    <col min="4" max="4" width="16.7109375" style="2" customWidth="1"/>
    <col min="5" max="5" width="16.7109375" style="3" customWidth="1"/>
    <col min="6" max="6" width="13.421875" style="1" customWidth="1"/>
    <col min="7" max="7" width="14.7109375" style="1" customWidth="1"/>
    <col min="8" max="8" width="16.7109375" style="1" customWidth="1"/>
    <col min="9" max="9" width="16.7109375" style="2" customWidth="1"/>
    <col min="10" max="10" width="16.7109375" style="3" customWidth="1"/>
    <col min="11" max="16384" width="9.140625" style="1" customWidth="1"/>
  </cols>
  <sheetData>
    <row r="1" spans="2:10" ht="24.75" customHeight="1">
      <c r="B1" s="50" t="s">
        <v>20</v>
      </c>
      <c r="C1" s="50"/>
      <c r="D1" s="50"/>
      <c r="E1" s="50"/>
      <c r="F1" s="50"/>
      <c r="G1" s="50"/>
      <c r="H1" s="20"/>
      <c r="I1" s="20"/>
      <c r="J1" s="20"/>
    </row>
    <row r="2" spans="2:10" ht="21" customHeight="1">
      <c r="B2" s="49" t="s">
        <v>16</v>
      </c>
      <c r="C2" s="49"/>
      <c r="D2" s="49"/>
      <c r="E2" s="49"/>
      <c r="F2" s="49"/>
      <c r="G2" s="49"/>
      <c r="H2" s="42"/>
      <c r="I2" s="42"/>
      <c r="J2" s="42"/>
    </row>
    <row r="3" spans="2:11" ht="21" customHeight="1">
      <c r="B3" s="4" t="s">
        <v>10</v>
      </c>
      <c r="C3" s="4" t="s">
        <v>0</v>
      </c>
      <c r="D3" s="5" t="s">
        <v>11</v>
      </c>
      <c r="E3" s="6" t="s">
        <v>6</v>
      </c>
      <c r="F3" s="48" t="s">
        <v>13</v>
      </c>
      <c r="G3" s="48"/>
      <c r="H3" s="15"/>
      <c r="I3" s="16"/>
      <c r="J3" s="17"/>
      <c r="K3" s="14"/>
    </row>
    <row r="4" spans="2:11" ht="21" customHeight="1">
      <c r="B4" s="7"/>
      <c r="C4" s="7"/>
      <c r="D4" s="8" t="s">
        <v>12</v>
      </c>
      <c r="E4" s="9" t="s">
        <v>5</v>
      </c>
      <c r="F4" s="38" t="s">
        <v>15</v>
      </c>
      <c r="G4" s="38" t="s">
        <v>14</v>
      </c>
      <c r="H4" s="15"/>
      <c r="I4" s="16"/>
      <c r="J4" s="17"/>
      <c r="K4" s="14"/>
    </row>
    <row r="5" spans="2:11" ht="21" customHeight="1">
      <c r="B5" s="26">
        <v>1</v>
      </c>
      <c r="C5" s="43">
        <v>240240</v>
      </c>
      <c r="D5" s="10">
        <f>ค่าประปา58!D5+'ประปา ป.3'!D5</f>
        <v>26379000</v>
      </c>
      <c r="E5" s="10">
        <f>ค่าประปา58!E5+'ประปา ป.3'!E5</f>
        <v>787896.64</v>
      </c>
      <c r="F5" s="39"/>
      <c r="G5" s="10"/>
      <c r="H5" s="21"/>
      <c r="I5" s="22"/>
      <c r="J5" s="23"/>
      <c r="K5" s="14"/>
    </row>
    <row r="6" spans="2:11" ht="21" customHeight="1">
      <c r="B6" s="26">
        <v>2</v>
      </c>
      <c r="C6" s="43">
        <v>240271</v>
      </c>
      <c r="D6" s="10">
        <f>ค่าประปา58!D6+'ประปา ป.3'!D6</f>
        <v>27833000</v>
      </c>
      <c r="E6" s="10">
        <f>ค่าประปา58!E6+'ประปา ป.3'!E6</f>
        <v>831458.48</v>
      </c>
      <c r="F6" s="39">
        <f>D6-D5</f>
        <v>1454000</v>
      </c>
      <c r="G6" s="10">
        <f>E6-E5</f>
        <v>43561.83999999997</v>
      </c>
      <c r="H6" s="21"/>
      <c r="I6" s="22"/>
      <c r="J6" s="23"/>
      <c r="K6" s="14"/>
    </row>
    <row r="7" spans="2:11" ht="21" customHeight="1">
      <c r="B7" s="26">
        <v>3</v>
      </c>
      <c r="C7" s="43">
        <v>240301</v>
      </c>
      <c r="D7" s="10">
        <f>ค่าประปา58!D7+'ประปา ป.3'!D7</f>
        <v>25946000</v>
      </c>
      <c r="E7" s="10">
        <f>ค่าประปา58!E7+'ประปา ป.3'!E7</f>
        <v>774923.96</v>
      </c>
      <c r="F7" s="39">
        <f aca="true" t="shared" si="0" ref="F7:G16">D7-D6</f>
        <v>-1887000</v>
      </c>
      <c r="G7" s="10">
        <f t="shared" si="0"/>
        <v>-56534.52000000002</v>
      </c>
      <c r="H7" s="21"/>
      <c r="I7" s="22"/>
      <c r="J7" s="23"/>
      <c r="K7" s="14"/>
    </row>
    <row r="8" spans="2:11" ht="21" customHeight="1">
      <c r="B8" s="26">
        <v>4</v>
      </c>
      <c r="C8" s="43">
        <v>240332</v>
      </c>
      <c r="D8" s="10">
        <f>ค่าประปา58!D8+'ประปา ป.3'!D8</f>
        <v>19709000</v>
      </c>
      <c r="E8" s="10">
        <f>ค่าประปา58!E8+'ประปา ป.3'!E8</f>
        <v>588063.44</v>
      </c>
      <c r="F8" s="39">
        <f t="shared" si="0"/>
        <v>-6237000</v>
      </c>
      <c r="G8" s="10">
        <f t="shared" si="0"/>
        <v>-186860.52000000002</v>
      </c>
      <c r="H8" s="21"/>
      <c r="I8" s="22"/>
      <c r="J8" s="23"/>
      <c r="K8" s="14"/>
    </row>
    <row r="9" spans="2:11" ht="21" customHeight="1">
      <c r="B9" s="26">
        <v>5</v>
      </c>
      <c r="C9" s="43">
        <v>240363</v>
      </c>
      <c r="D9" s="10">
        <f>ค่าประปา58!D9+'ประปา ป.3'!D9</f>
        <v>17941000</v>
      </c>
      <c r="E9" s="10">
        <f>ค่าประปา58!E9+'ประปา ป.3'!E9</f>
        <v>535094.16</v>
      </c>
      <c r="F9" s="39">
        <f t="shared" si="0"/>
        <v>-1768000</v>
      </c>
      <c r="G9" s="10">
        <f t="shared" si="0"/>
        <v>-52969.27999999991</v>
      </c>
      <c r="H9" s="21"/>
      <c r="I9" s="22"/>
      <c r="J9" s="23"/>
      <c r="K9" s="14"/>
    </row>
    <row r="10" spans="2:11" ht="21" customHeight="1">
      <c r="B10" s="26">
        <v>6</v>
      </c>
      <c r="C10" s="43">
        <v>240391</v>
      </c>
      <c r="D10" s="10">
        <f>ค่าประปา58!D10+'ประปา ป.3'!D10</f>
        <v>22043000</v>
      </c>
      <c r="E10" s="10">
        <f>ค่าประปา58!E10+'ประปา ป.3'!E10</f>
        <v>628099.58</v>
      </c>
      <c r="F10" s="39">
        <f t="shared" si="0"/>
        <v>4102000</v>
      </c>
      <c r="G10" s="10">
        <f t="shared" si="0"/>
        <v>93005.41999999993</v>
      </c>
      <c r="H10" s="21"/>
      <c r="I10" s="22"/>
      <c r="J10" s="23"/>
      <c r="K10" s="14"/>
    </row>
    <row r="11" spans="2:11" ht="21" customHeight="1">
      <c r="B11" s="26">
        <v>7</v>
      </c>
      <c r="C11" s="43">
        <v>240422</v>
      </c>
      <c r="D11" s="10">
        <f>ค่าประปา58!D11+'ประปา ป.3'!D11</f>
        <v>24207000</v>
      </c>
      <c r="E11" s="10">
        <f>ค่าประปา58!E11+'ประปา ป.3'!E11</f>
        <v>722823.52</v>
      </c>
      <c r="F11" s="39">
        <f t="shared" si="0"/>
        <v>2164000</v>
      </c>
      <c r="G11" s="10">
        <f t="shared" si="0"/>
        <v>94723.94000000006</v>
      </c>
      <c r="H11" s="21" t="s">
        <v>7</v>
      </c>
      <c r="I11" s="22"/>
      <c r="J11" s="23"/>
      <c r="K11" s="14"/>
    </row>
    <row r="12" spans="2:11" ht="21" customHeight="1">
      <c r="B12" s="26">
        <v>8</v>
      </c>
      <c r="C12" s="43">
        <v>240452</v>
      </c>
      <c r="D12" s="10">
        <f>ค่าประปา58!D12+'ประปา ป.3'!D12</f>
        <v>22270000</v>
      </c>
      <c r="E12" s="10">
        <f>ค่าประปา58!E12+'ประปา ป.3'!E12</f>
        <v>664791</v>
      </c>
      <c r="F12" s="39">
        <f t="shared" si="0"/>
        <v>-1937000</v>
      </c>
      <c r="G12" s="10">
        <f t="shared" si="0"/>
        <v>-58032.52000000002</v>
      </c>
      <c r="H12" s="21"/>
      <c r="I12" s="22"/>
      <c r="J12" s="23"/>
      <c r="K12" s="14"/>
    </row>
    <row r="13" spans="2:11" ht="21" customHeight="1">
      <c r="B13" s="26">
        <v>9</v>
      </c>
      <c r="C13" s="43">
        <v>240483</v>
      </c>
      <c r="D13" s="10">
        <f>ค่าประปา58!D13+'ประปา ป.3'!D13</f>
        <v>22164000</v>
      </c>
      <c r="E13" s="10">
        <f>ค่าประปา58!E13+'ประปา ป.3'!E13</f>
        <v>661615.24</v>
      </c>
      <c r="F13" s="39">
        <f t="shared" si="0"/>
        <v>-106000</v>
      </c>
      <c r="G13" s="10">
        <f t="shared" si="0"/>
        <v>-3175.7600000000093</v>
      </c>
      <c r="H13" s="21"/>
      <c r="I13" s="22"/>
      <c r="J13" s="23"/>
      <c r="K13" s="14"/>
    </row>
    <row r="14" spans="2:11" ht="21" customHeight="1">
      <c r="B14" s="26">
        <v>10</v>
      </c>
      <c r="C14" s="43">
        <v>240513</v>
      </c>
      <c r="D14" s="10">
        <f>ค่าประปา58!D14+'ประปา ป.3'!D14</f>
        <v>8080000</v>
      </c>
      <c r="E14" s="10">
        <f>ค่าประปา58!E14+'ประปา ป.3'!E14</f>
        <v>239681.5</v>
      </c>
      <c r="F14" s="39">
        <f t="shared" si="0"/>
        <v>-14084000</v>
      </c>
      <c r="G14" s="10">
        <f t="shared" si="0"/>
        <v>-421933.74</v>
      </c>
      <c r="H14" s="14"/>
      <c r="I14" s="18"/>
      <c r="J14" s="19"/>
      <c r="K14" s="14"/>
    </row>
    <row r="15" spans="2:11" ht="21" customHeight="1">
      <c r="B15" s="26">
        <v>11</v>
      </c>
      <c r="C15" s="43">
        <v>240544</v>
      </c>
      <c r="D15" s="10">
        <f>ค่าประปา58!D15+'ประปา ป.3'!D15</f>
        <v>9450000</v>
      </c>
      <c r="E15" s="10">
        <f>ค่าประปา58!E15+'ประปา ป.3'!E15</f>
        <v>280703.80000000005</v>
      </c>
      <c r="F15" s="39">
        <f t="shared" si="0"/>
        <v>1370000</v>
      </c>
      <c r="G15" s="10">
        <f t="shared" si="0"/>
        <v>41022.30000000005</v>
      </c>
      <c r="H15" s="14"/>
      <c r="I15" s="18"/>
      <c r="J15" s="19"/>
      <c r="K15" s="14"/>
    </row>
    <row r="16" spans="2:11" ht="21" customHeight="1">
      <c r="B16" s="26">
        <v>12</v>
      </c>
      <c r="C16" s="43">
        <v>240575</v>
      </c>
      <c r="D16" s="10">
        <f>ค่าประปา58!D16+'ประปา ป.3'!D16</f>
        <v>20708000</v>
      </c>
      <c r="E16" s="10">
        <f>ค่าประปา58!E16+'ประปา ป.3'!E16</f>
        <v>617993.48</v>
      </c>
      <c r="F16" s="39">
        <f t="shared" si="0"/>
        <v>11258000</v>
      </c>
      <c r="G16" s="10">
        <f t="shared" si="0"/>
        <v>337289.67999999993</v>
      </c>
      <c r="H16" s="14"/>
      <c r="I16" s="18"/>
      <c r="J16" s="19"/>
      <c r="K16" s="14"/>
    </row>
    <row r="17" spans="2:11" ht="21" customHeight="1">
      <c r="B17" s="46" t="s">
        <v>8</v>
      </c>
      <c r="C17" s="47"/>
      <c r="D17" s="12">
        <f>SUM(D5:D16)</f>
        <v>246730000</v>
      </c>
      <c r="E17" s="12">
        <f>SUM(E5:E16)</f>
        <v>7333144.800000001</v>
      </c>
      <c r="F17" s="40">
        <f>SUM(F5:F16)</f>
        <v>-5671000</v>
      </c>
      <c r="G17" s="40">
        <f>SUM(G5:G16)</f>
        <v>-169903.16000000003</v>
      </c>
      <c r="H17" s="14"/>
      <c r="I17" s="18"/>
      <c r="J17" s="19"/>
      <c r="K17" s="14"/>
    </row>
    <row r="18" spans="2:11" ht="21" customHeight="1">
      <c r="B18" s="44" t="s">
        <v>9</v>
      </c>
      <c r="C18" s="45"/>
      <c r="D18" s="11">
        <f>AVERAGE(D5:D16)</f>
        <v>20560833.333333332</v>
      </c>
      <c r="E18" s="11">
        <f>AVERAGE(E5:E16)</f>
        <v>611095.4</v>
      </c>
      <c r="F18" s="41">
        <f>AVERAGE(F5:F16)</f>
        <v>-515545.45454545453</v>
      </c>
      <c r="G18" s="41">
        <f>AVERAGE(G5:G16)</f>
        <v>-15445.741818181821</v>
      </c>
      <c r="H18" s="14"/>
      <c r="I18" s="18"/>
      <c r="J18" s="19"/>
      <c r="K18" s="14"/>
    </row>
    <row r="19" spans="2:11" s="13" customFormat="1" ht="21" customHeight="1">
      <c r="B19" s="25"/>
      <c r="C19" s="14"/>
      <c r="D19" s="18"/>
      <c r="E19" s="19"/>
      <c r="F19" s="14"/>
      <c r="G19" s="14"/>
      <c r="H19" s="14"/>
      <c r="I19" s="18"/>
      <c r="J19" s="19"/>
      <c r="K19" s="14"/>
    </row>
    <row r="20" spans="2:11" s="13" customFormat="1" ht="21" customHeight="1">
      <c r="B20" s="25"/>
      <c r="C20" s="14"/>
      <c r="D20" s="18"/>
      <c r="E20" s="19"/>
      <c r="F20" s="14"/>
      <c r="G20" s="14"/>
      <c r="H20" s="14"/>
      <c r="I20" s="18"/>
      <c r="J20" s="19"/>
      <c r="K20" s="14"/>
    </row>
    <row r="21" spans="2:11" s="13" customFormat="1" ht="21" customHeight="1">
      <c r="B21" s="25"/>
      <c r="C21" s="14"/>
      <c r="D21" s="18"/>
      <c r="E21" s="19"/>
      <c r="F21" s="14"/>
      <c r="G21" s="14"/>
      <c r="H21" s="14"/>
      <c r="I21" s="18"/>
      <c r="J21" s="19"/>
      <c r="K21" s="14"/>
    </row>
    <row r="22" spans="2:11" s="13" customFormat="1" ht="21" customHeight="1">
      <c r="B22" s="25"/>
      <c r="C22" s="14"/>
      <c r="D22" s="18"/>
      <c r="E22" s="19"/>
      <c r="F22" s="14"/>
      <c r="G22" s="14"/>
      <c r="H22" s="14"/>
      <c r="I22" s="18"/>
      <c r="J22" s="19"/>
      <c r="K22" s="14"/>
    </row>
    <row r="23" spans="2:11" s="13" customFormat="1" ht="21" customHeight="1">
      <c r="B23" s="25"/>
      <c r="C23" s="14"/>
      <c r="D23" s="18"/>
      <c r="E23" s="19"/>
      <c r="F23" s="14"/>
      <c r="G23" s="14"/>
      <c r="H23" s="14"/>
      <c r="I23" s="18"/>
      <c r="J23" s="19"/>
      <c r="K23" s="14"/>
    </row>
    <row r="24" spans="2:11" s="13" customFormat="1" ht="21" customHeight="1">
      <c r="B24" s="25"/>
      <c r="C24" s="14"/>
      <c r="D24" s="18"/>
      <c r="E24" s="19"/>
      <c r="F24" s="14"/>
      <c r="G24" s="14"/>
      <c r="H24" s="14"/>
      <c r="I24" s="18"/>
      <c r="J24" s="19"/>
      <c r="K24" s="14"/>
    </row>
    <row r="25" spans="2:11" s="13" customFormat="1" ht="21" customHeight="1">
      <c r="B25" s="25"/>
      <c r="C25" s="14"/>
      <c r="D25" s="18"/>
      <c r="E25" s="19"/>
      <c r="F25" s="14"/>
      <c r="G25" s="14"/>
      <c r="H25" s="14"/>
      <c r="I25" s="18"/>
      <c r="J25" s="19"/>
      <c r="K25" s="14"/>
    </row>
    <row r="26" spans="2:11" s="13" customFormat="1" ht="21" customHeight="1">
      <c r="B26" s="25"/>
      <c r="C26" s="14"/>
      <c r="D26" s="18"/>
      <c r="E26" s="19"/>
      <c r="F26" s="14"/>
      <c r="G26" s="14"/>
      <c r="H26" s="14"/>
      <c r="I26" s="18"/>
      <c r="J26" s="19"/>
      <c r="K26" s="14"/>
    </row>
    <row r="27" spans="2:11" s="13" customFormat="1" ht="21" customHeight="1">
      <c r="B27" s="25"/>
      <c r="C27" s="14"/>
      <c r="D27" s="18"/>
      <c r="E27" s="19"/>
      <c r="F27" s="14"/>
      <c r="G27" s="14"/>
      <c r="H27" s="14"/>
      <c r="I27" s="18"/>
      <c r="J27" s="19"/>
      <c r="K27" s="14"/>
    </row>
    <row r="28" spans="2:11" s="13" customFormat="1" ht="21" customHeight="1">
      <c r="B28" s="25"/>
      <c r="C28" s="14"/>
      <c r="D28" s="18"/>
      <c r="E28" s="19"/>
      <c r="F28" s="14"/>
      <c r="G28" s="14"/>
      <c r="H28" s="14"/>
      <c r="I28" s="18"/>
      <c r="J28" s="19"/>
      <c r="K28" s="14"/>
    </row>
    <row r="29" spans="6:11" ht="21" customHeight="1">
      <c r="F29" s="14"/>
      <c r="G29" s="14" t="s">
        <v>7</v>
      </c>
      <c r="H29" s="14"/>
      <c r="I29" s="18"/>
      <c r="J29" s="19"/>
      <c r="K29" s="14"/>
    </row>
    <row r="30" ht="21" customHeight="1"/>
    <row r="31" ht="21" customHeight="1"/>
    <row r="32" ht="21" customHeight="1"/>
    <row r="33" ht="21" customHeight="1"/>
    <row r="34" spans="2:10" ht="21" customHeight="1">
      <c r="B34" s="15"/>
      <c r="C34" s="27"/>
      <c r="D34" s="29"/>
      <c r="E34" s="27"/>
      <c r="F34" s="27"/>
      <c r="G34" s="27"/>
      <c r="H34" s="27"/>
      <c r="I34" s="27"/>
      <c r="J34" s="27"/>
    </row>
    <row r="35" spans="2:11" ht="21" customHeight="1">
      <c r="B35" s="15"/>
      <c r="C35" s="28"/>
      <c r="D35" s="30"/>
      <c r="E35" s="28"/>
      <c r="F35" s="14"/>
      <c r="G35" s="28"/>
      <c r="H35" s="28"/>
      <c r="I35" s="28"/>
      <c r="J35" s="28"/>
      <c r="K35" s="14"/>
    </row>
    <row r="36" spans="2:11" ht="21" customHeight="1">
      <c r="B36" s="15"/>
      <c r="C36" s="15"/>
      <c r="D36" s="16"/>
      <c r="E36" s="17"/>
      <c r="F36" s="14"/>
      <c r="G36" s="15"/>
      <c r="H36" s="15"/>
      <c r="I36" s="16"/>
      <c r="J36" s="17"/>
      <c r="K36" s="14"/>
    </row>
    <row r="37" spans="2:11" ht="21" customHeight="1">
      <c r="B37" s="15"/>
      <c r="C37" s="15"/>
      <c r="D37" s="16"/>
      <c r="E37" s="17"/>
      <c r="F37" s="14"/>
      <c r="G37" s="15"/>
      <c r="H37" s="15"/>
      <c r="I37" s="16"/>
      <c r="J37" s="17"/>
      <c r="K37" s="14"/>
    </row>
    <row r="38" spans="2:11" ht="21" customHeight="1">
      <c r="B38" s="15"/>
      <c r="C38" s="14"/>
      <c r="D38" s="18"/>
      <c r="E38" s="19"/>
      <c r="F38" s="14"/>
      <c r="G38" s="14"/>
      <c r="H38" s="14"/>
      <c r="I38" s="18"/>
      <c r="J38" s="19"/>
      <c r="K38" s="14"/>
    </row>
    <row r="39" spans="2:11" ht="21" customHeight="1">
      <c r="B39" s="15"/>
      <c r="C39" s="14"/>
      <c r="D39" s="18"/>
      <c r="E39" s="19"/>
      <c r="F39" s="14"/>
      <c r="G39" s="14"/>
      <c r="H39" s="14"/>
      <c r="I39" s="18"/>
      <c r="J39" s="19"/>
      <c r="K39" s="14"/>
    </row>
    <row r="40" spans="2:11" ht="21" customHeight="1">
      <c r="B40" s="15"/>
      <c r="C40" s="14"/>
      <c r="D40" s="18"/>
      <c r="E40" s="19"/>
      <c r="F40" s="14"/>
      <c r="G40" s="14"/>
      <c r="H40" s="14"/>
      <c r="I40" s="18"/>
      <c r="J40" s="19"/>
      <c r="K40" s="14"/>
    </row>
    <row r="41" spans="2:11" ht="21" customHeight="1">
      <c r="B41" s="15"/>
      <c r="C41" s="14"/>
      <c r="D41" s="18"/>
      <c r="E41" s="19"/>
      <c r="F41" s="14"/>
      <c r="G41" s="14"/>
      <c r="H41" s="14"/>
      <c r="I41" s="18"/>
      <c r="J41" s="19"/>
      <c r="K41" s="14"/>
    </row>
    <row r="42" spans="2:11" ht="21" customHeight="1">
      <c r="B42" s="15"/>
      <c r="C42" s="14"/>
      <c r="D42" s="18"/>
      <c r="E42" s="19"/>
      <c r="F42" s="14"/>
      <c r="G42" s="14"/>
      <c r="H42" s="14"/>
      <c r="I42" s="18"/>
      <c r="J42" s="19"/>
      <c r="K42" s="14"/>
    </row>
    <row r="43" spans="2:11" ht="21" customHeight="1">
      <c r="B43" s="15"/>
      <c r="C43" s="14"/>
      <c r="D43" s="18"/>
      <c r="E43" s="19"/>
      <c r="F43" s="14"/>
      <c r="G43" s="14"/>
      <c r="H43" s="14"/>
      <c r="I43" s="18"/>
      <c r="J43" s="19"/>
      <c r="K43" s="14"/>
    </row>
    <row r="44" spans="2:11" ht="21" customHeight="1">
      <c r="B44" s="15"/>
      <c r="C44" s="14"/>
      <c r="D44" s="18"/>
      <c r="E44" s="19"/>
      <c r="F44" s="14"/>
      <c r="G44" s="14"/>
      <c r="H44" s="14"/>
      <c r="I44" s="18"/>
      <c r="J44" s="19"/>
      <c r="K44" s="14"/>
    </row>
    <row r="45" spans="2:11" ht="21" customHeight="1">
      <c r="B45" s="15"/>
      <c r="C45" s="14"/>
      <c r="D45" s="18"/>
      <c r="E45" s="19"/>
      <c r="F45" s="14"/>
      <c r="G45" s="14"/>
      <c r="H45" s="14"/>
      <c r="I45" s="18"/>
      <c r="J45" s="19"/>
      <c r="K45" s="14"/>
    </row>
    <row r="46" spans="2:11" ht="21" customHeight="1">
      <c r="B46" s="15"/>
      <c r="C46" s="14"/>
      <c r="D46" s="18"/>
      <c r="E46" s="19"/>
      <c r="F46" s="14"/>
      <c r="G46" s="14"/>
      <c r="H46" s="14"/>
      <c r="I46" s="18"/>
      <c r="J46" s="19"/>
      <c r="K46" s="14"/>
    </row>
    <row r="47" spans="2:11" ht="21" customHeight="1">
      <c r="B47" s="15"/>
      <c r="C47" s="14"/>
      <c r="D47" s="18"/>
      <c r="E47" s="19"/>
      <c r="F47" s="14"/>
      <c r="G47" s="14"/>
      <c r="H47" s="14"/>
      <c r="I47" s="18"/>
      <c r="J47" s="19"/>
      <c r="K47" s="14"/>
    </row>
    <row r="48" spans="2:11" ht="21" customHeight="1">
      <c r="B48" s="15"/>
      <c r="C48" s="14"/>
      <c r="D48" s="18"/>
      <c r="E48" s="19"/>
      <c r="F48" s="14"/>
      <c r="G48" s="14"/>
      <c r="H48" s="14"/>
      <c r="I48" s="18"/>
      <c r="J48" s="19"/>
      <c r="K48" s="14"/>
    </row>
    <row r="49" spans="2:11" ht="21" customHeight="1">
      <c r="B49" s="15"/>
      <c r="C49" s="14"/>
      <c r="D49" s="18"/>
      <c r="E49" s="19"/>
      <c r="F49" s="14"/>
      <c r="G49" s="14"/>
      <c r="H49" s="14"/>
      <c r="I49" s="18"/>
      <c r="J49" s="19"/>
      <c r="K49" s="14"/>
    </row>
    <row r="50" spans="2:11" ht="21" customHeight="1">
      <c r="B50" s="15"/>
      <c r="C50" s="14"/>
      <c r="D50" s="18"/>
      <c r="E50" s="19"/>
      <c r="F50" s="14"/>
      <c r="G50" s="14"/>
      <c r="H50" s="18"/>
      <c r="I50" s="18"/>
      <c r="J50" s="19"/>
      <c r="K50" s="14"/>
    </row>
    <row r="51" spans="2:11" ht="21" customHeight="1">
      <c r="B51" s="15"/>
      <c r="C51" s="14"/>
      <c r="D51" s="18"/>
      <c r="E51" s="19"/>
      <c r="F51" s="14"/>
      <c r="G51" s="14"/>
      <c r="H51" s="14"/>
      <c r="I51" s="18"/>
      <c r="J51" s="19"/>
      <c r="K51" s="14"/>
    </row>
    <row r="52" spans="2:11" ht="21" customHeight="1">
      <c r="B52" s="15"/>
      <c r="C52" s="14"/>
      <c r="D52" s="18"/>
      <c r="E52" s="19"/>
      <c r="F52" s="14"/>
      <c r="G52" s="14"/>
      <c r="H52" s="14"/>
      <c r="I52" s="18"/>
      <c r="J52" s="19"/>
      <c r="K52" s="14"/>
    </row>
    <row r="53" spans="2:11" ht="21" customHeight="1">
      <c r="B53" s="15"/>
      <c r="C53" s="14"/>
      <c r="D53" s="18"/>
      <c r="E53" s="19"/>
      <c r="F53" s="14"/>
      <c r="G53" s="14"/>
      <c r="H53" s="14"/>
      <c r="I53" s="18"/>
      <c r="J53" s="19"/>
      <c r="K53" s="14"/>
    </row>
    <row r="54" spans="2:11" ht="21" customHeight="1">
      <c r="B54" s="15"/>
      <c r="C54" s="14"/>
      <c r="D54" s="18"/>
      <c r="E54" s="19"/>
      <c r="F54" s="14"/>
      <c r="G54" s="14"/>
      <c r="H54" s="14"/>
      <c r="I54" s="18"/>
      <c r="J54" s="19"/>
      <c r="K54" s="14"/>
    </row>
    <row r="55" spans="2:10" ht="21" customHeight="1">
      <c r="B55" s="15"/>
      <c r="C55" s="14"/>
      <c r="D55" s="18"/>
      <c r="E55" s="19"/>
      <c r="F55" s="14"/>
      <c r="G55" s="14"/>
      <c r="H55" s="14"/>
      <c r="I55" s="18"/>
      <c r="J55" s="19"/>
    </row>
  </sheetData>
  <sheetProtection/>
  <mergeCells count="5">
    <mergeCell ref="F3:G3"/>
    <mergeCell ref="B17:C17"/>
    <mergeCell ref="B18:C18"/>
    <mergeCell ref="B2:G2"/>
    <mergeCell ref="B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nonn</dc:creator>
  <cp:keywords/>
  <dc:description/>
  <cp:lastModifiedBy>Windows User</cp:lastModifiedBy>
  <cp:lastPrinted>2014-07-16T22:18:11Z</cp:lastPrinted>
  <dcterms:created xsi:type="dcterms:W3CDTF">2004-07-13T02:24:15Z</dcterms:created>
  <dcterms:modified xsi:type="dcterms:W3CDTF">2015-11-05T01:59:10Z</dcterms:modified>
  <cp:category/>
  <cp:version/>
  <cp:contentType/>
  <cp:contentStatus/>
</cp:coreProperties>
</file>