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0" windowWidth="20730" windowHeight="10890" activeTab="1"/>
  </bookViews>
  <sheets>
    <sheet name="64" sheetId="2" r:id="rId1"/>
    <sheet name="รายการคำนวณ" sheetId="3" r:id="rId2"/>
    <sheet name="แอร์หอพัก" sheetId="5" r:id="rId3"/>
  </sheets>
  <calcPr calcId="145621"/>
</workbook>
</file>

<file path=xl/calcChain.xml><?xml version="1.0" encoding="utf-8"?>
<calcChain xmlns="http://schemas.openxmlformats.org/spreadsheetml/2006/main">
  <c r="N5" i="3" l="1"/>
  <c r="B14" i="5" l="1"/>
  <c r="D9" i="5"/>
  <c r="B7" i="5"/>
  <c r="B4" i="5"/>
  <c r="D4" i="5" s="1"/>
  <c r="B3" i="5"/>
  <c r="D3" i="5" s="1"/>
  <c r="D5" i="5"/>
  <c r="D6" i="5"/>
  <c r="D7" i="5"/>
  <c r="D8" i="5"/>
  <c r="J5" i="3" l="1"/>
  <c r="C5" i="3"/>
  <c r="F5" i="3"/>
  <c r="I5" i="3" l="1"/>
  <c r="C6" i="2" s="1"/>
  <c r="H5" i="3"/>
  <c r="L5" i="3"/>
  <c r="B9" i="5"/>
  <c r="P5" i="3" l="1"/>
  <c r="J6" i="2" s="1"/>
  <c r="O5" i="3" l="1"/>
  <c r="Q5" i="3" s="1"/>
  <c r="E6" i="2" s="1"/>
  <c r="D6" i="2" l="1"/>
  <c r="B6" i="2" l="1"/>
  <c r="L6" i="2"/>
</calcChain>
</file>

<file path=xl/sharedStrings.xml><?xml version="1.0" encoding="utf-8"?>
<sst xmlns="http://schemas.openxmlformats.org/spreadsheetml/2006/main" count="69" uniqueCount="50">
  <si>
    <t>ลำดับที่</t>
  </si>
  <si>
    <t>มาตรการ</t>
  </si>
  <si>
    <t>ไฟฟ้า</t>
  </si>
  <si>
    <t>กิโลวัตต์</t>
  </si>
  <si>
    <t>กิโลวัตต์-ชั่วโมง/ปี</t>
  </si>
  <si>
    <t>บาท/ปี</t>
  </si>
  <si>
    <t>ชนิด</t>
  </si>
  <si>
    <t>ปริมาณ (หน่วย/ปี)</t>
  </si>
  <si>
    <t>หน่วยเชื้อเพลิง</t>
  </si>
  <si>
    <t>ร้อยละผลประหยัด</t>
  </si>
  <si>
    <t>เงินลงทุน (บาท)</t>
  </si>
  <si>
    <t>ระยะเวลาคืนทุน (ปี)</t>
  </si>
  <si>
    <t>เชื้อเพลิง</t>
  </si>
  <si>
    <t>เป้าหมายการประหยัด</t>
  </si>
  <si>
    <t>ด้านไฟฟ้า</t>
  </si>
  <si>
    <t>พิกัด</t>
  </si>
  <si>
    <t>ก่อนดำเนินการ</t>
  </si>
  <si>
    <t>วันทำงาน/ปี</t>
  </si>
  <si>
    <t>ชั่วโมงใช้งาน/วัน</t>
  </si>
  <si>
    <t>พลังงานรวม/ปี</t>
  </si>
  <si>
    <t>หลังดำเนินการ</t>
  </si>
  <si>
    <t>(kWh)</t>
  </si>
  <si>
    <t>(ชั่วโมง)</t>
  </si>
  <si>
    <t>(วัน)</t>
  </si>
  <si>
    <t>(%)</t>
  </si>
  <si>
    <t>จำนวน</t>
  </si>
  <si>
    <t>(หน่วย)</t>
  </si>
  <si>
    <t>คิดเป็นเงิน</t>
  </si>
  <si>
    <t>(บาท)</t>
  </si>
  <si>
    <t>ร้อยละ</t>
  </si>
  <si>
    <t>ผลประหยัด/ปี</t>
  </si>
  <si>
    <t>พลังงาน</t>
  </si>
  <si>
    <t>หมายเหตุ</t>
  </si>
  <si>
    <t>รายละเอียดมาตรการ</t>
  </si>
  <si>
    <t>บาท</t>
  </si>
  <si>
    <t xml:space="preserve">1. คิดค่าไฟฟ้าหน่วยละ </t>
  </si>
  <si>
    <t>วัน</t>
  </si>
  <si>
    <t xml:space="preserve">2. วันทำงานคิดเดือนละ </t>
  </si>
  <si>
    <t>รวม</t>
  </si>
  <si>
    <t>kw</t>
  </si>
  <si>
    <t>จำนวน (เครื่อง)</t>
  </si>
  <si>
    <t>งวดที่</t>
  </si>
  <si>
    <t>kw/btu</t>
  </si>
  <si>
    <t>มาตรการอนุรักษ์พลังงานมหาวิทยาลัยเกษตรศาสตร์ วิทยาเขตศรีราชา ประจำปีงบประมาณ 2563</t>
  </si>
  <si>
    <t>บำรุงรักษาเครื่องปรับอากาศกลุ่มอาคารหอพักนิสิต</t>
  </si>
  <si>
    <t>ก.ค.-ก.ย.64</t>
  </si>
  <si>
    <t>รายการคำนวณมาตรการประหยัดพลังงาน มหาวิทยาลัยเกษตรศาสตร์ วิทยาเขตศรีราชา ปีงบประมาณ พ.ศ.2564</t>
  </si>
  <si>
    <t>loadfactor</t>
  </si>
  <si>
    <t>3. คิดการทำงานโดยประเมินจาก load factor ลดลง 5%</t>
  </si>
  <si>
    <t>1.ทำความสะอาดเครื่องปรับอากาศหอพักนิสิต จำนวน 832 เครื่อง ประเมิน ชม.การทำงานของเครื่องจากผลของมาตรการ load factor ลดลง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</si>
</sst>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sz val="12"/>
      <color rgb="FFFF0000"/>
      <name val="Angsana New"/>
      <family val="1"/>
    </font>
    <font>
      <sz val="14"/>
      <color rgb="FFFF0000"/>
      <name val="Angsana New"/>
      <family val="1"/>
    </font>
    <font>
      <sz val="12"/>
      <color rgb="FF00B050"/>
      <name val="Angsana New"/>
      <family val="1"/>
    </font>
    <font>
      <sz val="12"/>
      <color rgb="FF7030A0"/>
      <name val="Angsana New"/>
      <family val="1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sz val="11"/>
      <color rgb="FF00B05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1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43" fontId="4" fillId="0" borderId="1" xfId="0" applyNumberFormat="1" applyFont="1" applyBorder="1" applyAlignment="1">
      <alignment vertical="top"/>
    </xf>
    <xf numFmtId="43" fontId="4" fillId="0" borderId="1" xfId="1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43" fontId="4" fillId="0" borderId="0" xfId="0" applyNumberFormat="1" applyFont="1"/>
    <xf numFmtId="43" fontId="2" fillId="0" borderId="0" xfId="0" applyNumberFormat="1" applyFont="1"/>
    <xf numFmtId="0" fontId="7" fillId="0" borderId="1" xfId="0" applyFont="1" applyBorder="1" applyAlignment="1">
      <alignment wrapText="1"/>
    </xf>
    <xf numFmtId="43" fontId="8" fillId="0" borderId="1" xfId="1" applyFont="1" applyBorder="1" applyAlignment="1">
      <alignment vertical="top" wrapText="1"/>
    </xf>
    <xf numFmtId="43" fontId="4" fillId="0" borderId="1" xfId="1" applyFont="1" applyBorder="1" applyAlignment="1">
      <alignment horizontal="right" vertical="center"/>
    </xf>
    <xf numFmtId="0" fontId="7" fillId="0" borderId="1" xfId="0" applyFont="1" applyBorder="1"/>
    <xf numFmtId="43" fontId="9" fillId="0" borderId="1" xfId="0" applyNumberFormat="1" applyFont="1" applyBorder="1"/>
    <xf numFmtId="43" fontId="10" fillId="0" borderId="1" xfId="1" applyFont="1" applyBorder="1"/>
    <xf numFmtId="0" fontId="2" fillId="2" borderId="0" xfId="0" applyFont="1" applyFill="1"/>
    <xf numFmtId="0" fontId="4" fillId="0" borderId="0" xfId="0" applyFont="1" applyAlignment="1"/>
    <xf numFmtId="0" fontId="4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11" fillId="3" borderId="1" xfId="0" applyFont="1" applyFill="1" applyBorder="1"/>
    <xf numFmtId="0" fontId="12" fillId="0" borderId="1" xfId="0" applyFont="1" applyBorder="1"/>
    <xf numFmtId="0" fontId="12" fillId="0" borderId="0" xfId="0" applyFont="1"/>
    <xf numFmtId="43" fontId="12" fillId="0" borderId="1" xfId="1" applyFont="1" applyBorder="1"/>
    <xf numFmtId="43" fontId="12" fillId="0" borderId="1" xfId="0" applyNumberFormat="1" applyFont="1" applyBorder="1"/>
    <xf numFmtId="43" fontId="12" fillId="0" borderId="0" xfId="1" applyFont="1"/>
    <xf numFmtId="43" fontId="13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D6" sqref="D6"/>
    </sheetView>
  </sheetViews>
  <sheetFormatPr defaultRowHeight="21" x14ac:dyDescent="0.45"/>
  <cols>
    <col min="1" max="1" width="6.875" style="13" customWidth="1"/>
    <col min="2" max="2" width="20.375" style="13" customWidth="1"/>
    <col min="3" max="3" width="9" style="13"/>
    <col min="4" max="4" width="14.125" style="13" customWidth="1"/>
    <col min="5" max="5" width="11.375" style="13" bestFit="1" customWidth="1"/>
    <col min="6" max="6" width="8.125" style="13" customWidth="1"/>
    <col min="7" max="7" width="9" style="13"/>
    <col min="8" max="8" width="8.625" style="13" customWidth="1"/>
    <col min="9" max="9" width="7.875" style="13" customWidth="1"/>
    <col min="10" max="10" width="8.5" style="13" customWidth="1"/>
    <col min="11" max="11" width="9.5" style="13" bestFit="1" customWidth="1"/>
    <col min="12" max="12" width="10.25" style="13" customWidth="1"/>
    <col min="13" max="16384" width="9" style="13"/>
  </cols>
  <sheetData>
    <row r="1" spans="1:13" x14ac:dyDescent="0.45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23.25" customHeight="1" x14ac:dyDescent="0.45">
      <c r="A2" s="43" t="s">
        <v>0</v>
      </c>
      <c r="B2" s="43" t="s">
        <v>1</v>
      </c>
      <c r="C2" s="43" t="s">
        <v>13</v>
      </c>
      <c r="D2" s="43"/>
      <c r="E2" s="43"/>
      <c r="F2" s="43"/>
      <c r="G2" s="43"/>
      <c r="H2" s="43"/>
      <c r="I2" s="43"/>
      <c r="J2" s="43" t="s">
        <v>9</v>
      </c>
      <c r="K2" s="43" t="s">
        <v>10</v>
      </c>
      <c r="L2" s="43" t="s">
        <v>11</v>
      </c>
    </row>
    <row r="3" spans="1:13" ht="23.25" customHeight="1" x14ac:dyDescent="0.45">
      <c r="A3" s="43"/>
      <c r="B3" s="43"/>
      <c r="C3" s="43" t="s">
        <v>2</v>
      </c>
      <c r="D3" s="43"/>
      <c r="E3" s="43"/>
      <c r="F3" s="43" t="s">
        <v>12</v>
      </c>
      <c r="G3" s="43"/>
      <c r="H3" s="43"/>
      <c r="I3" s="43"/>
      <c r="J3" s="43"/>
      <c r="K3" s="43"/>
      <c r="L3" s="43"/>
    </row>
    <row r="4" spans="1:13" ht="42" x14ac:dyDescent="0.45">
      <c r="A4" s="43"/>
      <c r="B4" s="43"/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5</v>
      </c>
      <c r="J4" s="43"/>
      <c r="K4" s="43"/>
      <c r="L4" s="43"/>
    </row>
    <row r="5" spans="1:13" x14ac:dyDescent="0.45">
      <c r="A5" s="39" t="s">
        <v>14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3" ht="42" x14ac:dyDescent="0.45">
      <c r="A6" s="8">
        <v>1</v>
      </c>
      <c r="B6" s="9" t="str">
        <f>รายการคำนวณ!B5</f>
        <v>บำรุงรักษาเครื่องปรับอากาศกลุ่มอาคารหอพักนิสิต</v>
      </c>
      <c r="C6" s="10">
        <f>-รายการคำนวณ!I5</f>
        <v>-4459.37</v>
      </c>
      <c r="D6" s="11">
        <f>รายการคำนวณ!O5</f>
        <v>-428098.48513536155</v>
      </c>
      <c r="E6" s="10">
        <f>รายการคำนวณ!Q5</f>
        <v>-1648179.167771142</v>
      </c>
      <c r="F6" s="21">
        <v>0</v>
      </c>
      <c r="G6" s="21">
        <v>0</v>
      </c>
      <c r="H6" s="21">
        <v>0</v>
      </c>
      <c r="I6" s="21">
        <v>0</v>
      </c>
      <c r="J6" s="8">
        <f>รายการคำนวณ!P5</f>
        <v>-5.56</v>
      </c>
      <c r="K6" s="20">
        <v>351644.8</v>
      </c>
      <c r="L6" s="11">
        <f t="shared" ref="L6" si="0">K6/(I6+E6)</f>
        <v>-0.21335350359726646</v>
      </c>
      <c r="M6" s="27" t="s">
        <v>45</v>
      </c>
    </row>
    <row r="7" spans="1:13" x14ac:dyDescent="0.45">
      <c r="E7" s="17"/>
    </row>
    <row r="8" spans="1:13" x14ac:dyDescent="0.45">
      <c r="B8" s="15" t="s">
        <v>33</v>
      </c>
    </row>
    <row r="9" spans="1:13" ht="42" customHeight="1" x14ac:dyDescent="0.45">
      <c r="B9" s="38" t="s">
        <v>49</v>
      </c>
      <c r="C9" s="38"/>
      <c r="D9" s="38"/>
      <c r="E9" s="38"/>
      <c r="F9" s="38"/>
      <c r="G9" s="38"/>
      <c r="H9" s="38"/>
      <c r="I9" s="38"/>
      <c r="J9" s="38"/>
      <c r="K9" s="38"/>
      <c r="L9" s="38"/>
    </row>
    <row r="11" spans="1:13" x14ac:dyDescent="0.4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 x14ac:dyDescent="0.4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21" spans="1:14" x14ac:dyDescent="0.4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</sheetData>
  <mergeCells count="12">
    <mergeCell ref="B12:L12"/>
    <mergeCell ref="B9:L9"/>
    <mergeCell ref="A5:L5"/>
    <mergeCell ref="A1:L1"/>
    <mergeCell ref="A2:A4"/>
    <mergeCell ref="B2:B4"/>
    <mergeCell ref="C2:I2"/>
    <mergeCell ref="J2:J4"/>
    <mergeCell ref="K2:K4"/>
    <mergeCell ref="L2:L4"/>
    <mergeCell ref="C3:E3"/>
    <mergeCell ref="F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C10" sqref="C10"/>
    </sheetView>
  </sheetViews>
  <sheetFormatPr defaultRowHeight="18" x14ac:dyDescent="0.4"/>
  <cols>
    <col min="1" max="1" width="4.875" style="1" bestFit="1" customWidth="1"/>
    <col min="2" max="2" width="18.875" style="1" customWidth="1"/>
    <col min="3" max="3" width="7" style="1" customWidth="1"/>
    <col min="4" max="4" width="5.125" style="1" bestFit="1" customWidth="1"/>
    <col min="5" max="5" width="9.75" style="1" bestFit="1" customWidth="1"/>
    <col min="6" max="6" width="7.375" style="1" bestFit="1" customWidth="1"/>
    <col min="7" max="7" width="7.375" style="1" customWidth="1"/>
    <col min="8" max="8" width="10" style="2" bestFit="1" customWidth="1"/>
    <col min="9" max="9" width="7" style="1" customWidth="1"/>
    <col min="10" max="10" width="5.125" style="1" customWidth="1"/>
    <col min="11" max="11" width="9.75" style="1" bestFit="1" customWidth="1"/>
    <col min="12" max="12" width="7.375" style="1" bestFit="1" customWidth="1"/>
    <col min="13" max="13" width="7.375" style="1" customWidth="1"/>
    <col min="14" max="14" width="10" style="2" customWidth="1"/>
    <col min="15" max="15" width="9.25" style="2" customWidth="1"/>
    <col min="16" max="16" width="4.625" style="1" bestFit="1" customWidth="1"/>
    <col min="17" max="17" width="9.875" style="2" customWidth="1"/>
    <col min="18" max="16384" width="9" style="1"/>
  </cols>
  <sheetData>
    <row r="1" spans="1:17" x14ac:dyDescent="0.4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x14ac:dyDescent="0.4">
      <c r="A2" s="45" t="s">
        <v>0</v>
      </c>
      <c r="B2" s="45" t="s">
        <v>1</v>
      </c>
      <c r="C2" s="45" t="s">
        <v>16</v>
      </c>
      <c r="D2" s="45"/>
      <c r="E2" s="45"/>
      <c r="F2" s="45"/>
      <c r="G2" s="45"/>
      <c r="H2" s="45"/>
      <c r="I2" s="45" t="s">
        <v>20</v>
      </c>
      <c r="J2" s="45"/>
      <c r="K2" s="45"/>
      <c r="L2" s="45"/>
      <c r="M2" s="45"/>
      <c r="N2" s="45"/>
      <c r="O2" s="46" t="s">
        <v>30</v>
      </c>
      <c r="P2" s="47"/>
      <c r="Q2" s="48"/>
    </row>
    <row r="3" spans="1:17" x14ac:dyDescent="0.4">
      <c r="A3" s="45"/>
      <c r="B3" s="45"/>
      <c r="C3" s="5" t="s">
        <v>15</v>
      </c>
      <c r="D3" s="5" t="s">
        <v>25</v>
      </c>
      <c r="E3" s="5" t="s">
        <v>18</v>
      </c>
      <c r="F3" s="5" t="s">
        <v>17</v>
      </c>
      <c r="G3" s="29" t="s">
        <v>47</v>
      </c>
      <c r="H3" s="4" t="s">
        <v>19</v>
      </c>
      <c r="I3" s="5" t="s">
        <v>15</v>
      </c>
      <c r="J3" s="5" t="s">
        <v>25</v>
      </c>
      <c r="K3" s="5" t="s">
        <v>18</v>
      </c>
      <c r="L3" s="5" t="s">
        <v>17</v>
      </c>
      <c r="M3" s="29" t="s">
        <v>47</v>
      </c>
      <c r="N3" s="4" t="s">
        <v>19</v>
      </c>
      <c r="O3" s="4" t="s">
        <v>31</v>
      </c>
      <c r="P3" s="5" t="s">
        <v>29</v>
      </c>
      <c r="Q3" s="4" t="s">
        <v>27</v>
      </c>
    </row>
    <row r="4" spans="1:17" x14ac:dyDescent="0.4">
      <c r="A4" s="45"/>
      <c r="B4" s="45"/>
      <c r="C4" s="5" t="s">
        <v>21</v>
      </c>
      <c r="D4" s="5" t="s">
        <v>26</v>
      </c>
      <c r="E4" s="5" t="s">
        <v>22</v>
      </c>
      <c r="F4" s="5" t="s">
        <v>23</v>
      </c>
      <c r="G4" s="29"/>
      <c r="H4" s="4" t="s">
        <v>21</v>
      </c>
      <c r="I4" s="5" t="s">
        <v>21</v>
      </c>
      <c r="J4" s="5" t="s">
        <v>26</v>
      </c>
      <c r="K4" s="5" t="s">
        <v>22</v>
      </c>
      <c r="L4" s="5" t="s">
        <v>23</v>
      </c>
      <c r="M4" s="29"/>
      <c r="N4" s="4" t="s">
        <v>21</v>
      </c>
      <c r="O4" s="4" t="s">
        <v>21</v>
      </c>
      <c r="P4" s="5" t="s">
        <v>24</v>
      </c>
      <c r="Q4" s="4" t="s">
        <v>28</v>
      </c>
    </row>
    <row r="5" spans="1:17" ht="36" x14ac:dyDescent="0.4">
      <c r="A5" s="28">
        <v>1</v>
      </c>
      <c r="B5" s="19" t="s">
        <v>44</v>
      </c>
      <c r="C5" s="23">
        <f>แอร์หอพัก!B14</f>
        <v>4459.3694011200005</v>
      </c>
      <c r="D5" s="6">
        <v>1</v>
      </c>
      <c r="E5" s="22">
        <v>8</v>
      </c>
      <c r="F5" s="22">
        <f>30*8</f>
        <v>240</v>
      </c>
      <c r="G5" s="22">
        <v>0.9</v>
      </c>
      <c r="H5" s="7">
        <f>C5*D5*E5*F5*G5</f>
        <v>7705790.3251353614</v>
      </c>
      <c r="I5" s="24">
        <f>ROUND(C5*1,2)</f>
        <v>4459.37</v>
      </c>
      <c r="J5" s="6">
        <f>D5</f>
        <v>1</v>
      </c>
      <c r="K5" s="6">
        <v>8</v>
      </c>
      <c r="L5" s="6">
        <f t="shared" ref="L5" si="0">F5</f>
        <v>240</v>
      </c>
      <c r="M5" s="22">
        <v>0.85</v>
      </c>
      <c r="N5" s="7">
        <f>I5*J5*K5*L5*M5</f>
        <v>7277691.8399999999</v>
      </c>
      <c r="O5" s="7">
        <f>N5-H5</f>
        <v>-428098.48513536155</v>
      </c>
      <c r="P5" s="6">
        <f>ROUND(((N5/H5)-1)*100,2)</f>
        <v>-5.56</v>
      </c>
      <c r="Q5" s="7">
        <f>O5*C8</f>
        <v>-1648179.167771142</v>
      </c>
    </row>
    <row r="7" spans="1:17" x14ac:dyDescent="0.4">
      <c r="B7" s="16" t="s">
        <v>32</v>
      </c>
    </row>
    <row r="8" spans="1:17" x14ac:dyDescent="0.4">
      <c r="B8" s="1" t="s">
        <v>35</v>
      </c>
      <c r="C8" s="25">
        <v>3.85</v>
      </c>
      <c r="D8" s="1" t="s">
        <v>34</v>
      </c>
      <c r="E8" s="18"/>
      <c r="H8" s="3"/>
    </row>
    <row r="9" spans="1:17" x14ac:dyDescent="0.4">
      <c r="B9" s="1" t="s">
        <v>37</v>
      </c>
      <c r="C9" s="1">
        <v>20</v>
      </c>
      <c r="D9" s="1" t="s">
        <v>36</v>
      </c>
    </row>
    <row r="10" spans="1:17" x14ac:dyDescent="0.4">
      <c r="B10" s="1" t="s">
        <v>48</v>
      </c>
    </row>
  </sheetData>
  <mergeCells count="6">
    <mergeCell ref="A1:Q1"/>
    <mergeCell ref="C2:H2"/>
    <mergeCell ref="I2:N2"/>
    <mergeCell ref="A2:A4"/>
    <mergeCell ref="B2:B4"/>
    <mergeCell ref="O2:Q2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D16" sqref="D16"/>
    </sheetView>
  </sheetViews>
  <sheetFormatPr defaultRowHeight="16.5" x14ac:dyDescent="0.35"/>
  <cols>
    <col min="1" max="1" width="7" style="32" customWidth="1"/>
    <col min="2" max="2" width="16.75" style="32" customWidth="1"/>
    <col min="3" max="3" width="11.375" style="32" bestFit="1" customWidth="1"/>
    <col min="4" max="4" width="13.625" style="32" customWidth="1"/>
    <col min="5" max="16384" width="9" style="32"/>
  </cols>
  <sheetData>
    <row r="2" spans="1:4" x14ac:dyDescent="0.35">
      <c r="A2" s="32" t="s">
        <v>41</v>
      </c>
      <c r="B2" s="32" t="s">
        <v>40</v>
      </c>
      <c r="C2" s="32" t="s">
        <v>15</v>
      </c>
      <c r="D2" s="32" t="s">
        <v>39</v>
      </c>
    </row>
    <row r="3" spans="1:4" ht="23.25" x14ac:dyDescent="0.5">
      <c r="A3" s="31">
        <v>1</v>
      </c>
      <c r="B3" s="30">
        <f>44+45+45+18+27+45+60+60+60+56+60+36+60+56+1+1</f>
        <v>674</v>
      </c>
      <c r="C3" s="33">
        <v>19000</v>
      </c>
      <c r="D3" s="34">
        <f>B3*C3*$B$13</f>
        <v>3753.0681224199998</v>
      </c>
    </row>
    <row r="4" spans="1:4" ht="23.25" x14ac:dyDescent="0.5">
      <c r="A4" s="31">
        <v>2</v>
      </c>
      <c r="B4" s="30">
        <f>5+2</f>
        <v>7</v>
      </c>
      <c r="C4" s="33">
        <v>36000</v>
      </c>
      <c r="D4" s="34">
        <f t="shared" ref="D4:D8" si="0">B4*C4*$B$13</f>
        <v>73.853909639999998</v>
      </c>
    </row>
    <row r="5" spans="1:4" ht="23.25" x14ac:dyDescent="0.5">
      <c r="A5" s="31">
        <v>3</v>
      </c>
      <c r="B5" s="30">
        <v>4</v>
      </c>
      <c r="C5" s="33">
        <v>58000</v>
      </c>
      <c r="D5" s="34">
        <f t="shared" si="0"/>
        <v>67.99248824</v>
      </c>
    </row>
    <row r="6" spans="1:4" ht="23.25" x14ac:dyDescent="0.5">
      <c r="A6" s="31">
        <v>4</v>
      </c>
      <c r="B6" s="30">
        <v>136</v>
      </c>
      <c r="C6" s="33">
        <v>12000</v>
      </c>
      <c r="D6" s="34">
        <f t="shared" si="0"/>
        <v>478.29198623999997</v>
      </c>
    </row>
    <row r="7" spans="1:4" ht="23.25" x14ac:dyDescent="0.5">
      <c r="A7" s="31">
        <v>5</v>
      </c>
      <c r="B7" s="30">
        <f>2+1</f>
        <v>3</v>
      </c>
      <c r="C7" s="33">
        <v>18000</v>
      </c>
      <c r="D7" s="34">
        <f t="shared" si="0"/>
        <v>15.825837779999999</v>
      </c>
    </row>
    <row r="8" spans="1:4" x14ac:dyDescent="0.35">
      <c r="A8" s="31">
        <v>6</v>
      </c>
      <c r="B8" s="31">
        <v>8</v>
      </c>
      <c r="C8" s="33">
        <v>30000</v>
      </c>
      <c r="D8" s="34">
        <f t="shared" si="0"/>
        <v>70.337056799999999</v>
      </c>
    </row>
    <row r="9" spans="1:4" x14ac:dyDescent="0.35">
      <c r="A9" s="32" t="s">
        <v>38</v>
      </c>
      <c r="B9" s="31">
        <f>SUM(B3:B8)</f>
        <v>832</v>
      </c>
      <c r="C9" s="35"/>
      <c r="D9" s="34">
        <f>SUM(D3:D8)</f>
        <v>4459.3694011200005</v>
      </c>
    </row>
    <row r="13" spans="1:4" x14ac:dyDescent="0.35">
      <c r="B13" s="32">
        <v>2.9307106999999999E-4</v>
      </c>
      <c r="C13" s="32" t="s">
        <v>42</v>
      </c>
    </row>
    <row r="14" spans="1:4" x14ac:dyDescent="0.35">
      <c r="A14" s="32" t="s">
        <v>15</v>
      </c>
      <c r="B14" s="36">
        <f>D9</f>
        <v>4459.3694011200005</v>
      </c>
      <c r="C14" s="32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64</vt:lpstr>
      <vt:lpstr>รายการคำนวณ</vt:lpstr>
      <vt:lpstr>แอร์หอพัก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</dc:creator>
  <cp:lastModifiedBy>Windows User</cp:lastModifiedBy>
  <cp:lastPrinted>2017-10-19T02:45:13Z</cp:lastPrinted>
  <dcterms:created xsi:type="dcterms:W3CDTF">2012-09-04T08:33:00Z</dcterms:created>
  <dcterms:modified xsi:type="dcterms:W3CDTF">2023-02-22T03:22:44Z</dcterms:modified>
</cp:coreProperties>
</file>