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20730" windowHeight="11010"/>
  </bookViews>
  <sheets>
    <sheet name="62" sheetId="2" r:id="rId1"/>
    <sheet name="รายการคำนวณ" sheetId="3" r:id="rId2"/>
    <sheet name="ข้อมูลแอร์ส่วนกลาง" sheetId="4" r:id="rId3"/>
    <sheet name="แอร์หอพัก" sheetId="5" r:id="rId4"/>
    <sheet name="เปลี่ยนโคมไฟถนน" sheetId="6" r:id="rId5"/>
    <sheet name="เปลี่ยนหลอดไฟห้องเรียน" sheetId="7" r:id="rId6"/>
  </sheets>
  <calcPr calcId="145621"/>
</workbook>
</file>

<file path=xl/calcChain.xml><?xml version="1.0" encoding="utf-8"?>
<calcChain xmlns="http://schemas.openxmlformats.org/spreadsheetml/2006/main">
  <c r="C7" i="2" l="1"/>
  <c r="C8" i="2"/>
  <c r="C9" i="2"/>
  <c r="C6" i="2"/>
  <c r="E11" i="6"/>
  <c r="J7" i="2"/>
  <c r="J8" i="2"/>
  <c r="J9" i="2"/>
  <c r="J6" i="2"/>
  <c r="B12" i="7"/>
  <c r="C5" i="6"/>
  <c r="D9" i="2"/>
  <c r="D8" i="2"/>
  <c r="D7" i="2"/>
  <c r="D6" i="2"/>
  <c r="F8" i="7"/>
  <c r="H8" i="3" s="1"/>
  <c r="E8" i="7"/>
  <c r="C8" i="3"/>
  <c r="H7" i="3"/>
  <c r="C7" i="3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K6" i="3" l="1"/>
  <c r="K7" i="3"/>
  <c r="K8" i="3"/>
  <c r="K5" i="3"/>
  <c r="B7" i="7"/>
  <c r="B10" i="7" s="1"/>
  <c r="B13" i="7" s="1"/>
  <c r="B17" i="7" s="1"/>
  <c r="F5" i="7"/>
  <c r="B9" i="2"/>
  <c r="B8" i="2"/>
  <c r="G21" i="6"/>
  <c r="G19" i="6"/>
  <c r="G12" i="6"/>
  <c r="G6" i="6"/>
  <c r="G18" i="6"/>
  <c r="G17" i="6"/>
  <c r="G16" i="6"/>
  <c r="G11" i="6"/>
  <c r="G10" i="6"/>
  <c r="G9" i="6"/>
  <c r="G8" i="3"/>
  <c r="L8" i="3"/>
  <c r="I8" i="3"/>
  <c r="G7" i="3"/>
  <c r="I7" i="3"/>
  <c r="I6" i="3"/>
  <c r="C6" i="3"/>
  <c r="G6" i="3" s="1"/>
  <c r="B14" i="5"/>
  <c r="F6" i="3"/>
  <c r="B20" i="7" l="1"/>
  <c r="G22" i="6"/>
  <c r="G23" i="6" s="1"/>
  <c r="L7" i="3"/>
  <c r="M7" i="3" s="1"/>
  <c r="O7" i="3" s="1"/>
  <c r="E8" i="2" s="1"/>
  <c r="L8" i="2" s="1"/>
  <c r="M8" i="3"/>
  <c r="O8" i="3" s="1"/>
  <c r="E9" i="2" s="1"/>
  <c r="L9" i="2" s="1"/>
  <c r="N8" i="3"/>
  <c r="N7" i="3"/>
  <c r="H6" i="3"/>
  <c r="L6" i="3" s="1"/>
  <c r="D121" i="4"/>
  <c r="C9" i="5"/>
  <c r="B9" i="5"/>
  <c r="N6" i="3" l="1"/>
  <c r="M6" i="3"/>
  <c r="O6" i="3" s="1"/>
  <c r="E7" i="2" s="1"/>
  <c r="I15" i="4"/>
  <c r="I16" i="4"/>
  <c r="I17" i="4"/>
  <c r="I18" i="4"/>
  <c r="I19" i="4"/>
  <c r="I20" i="4"/>
  <c r="I21" i="4"/>
  <c r="I22" i="4"/>
  <c r="I4" i="4"/>
  <c r="I5" i="4"/>
  <c r="I6" i="4"/>
  <c r="I7" i="4"/>
  <c r="I8" i="4"/>
  <c r="I9" i="4"/>
  <c r="I10" i="4"/>
  <c r="I11" i="4"/>
  <c r="I12" i="4"/>
  <c r="I13" i="4"/>
  <c r="I14" i="4"/>
  <c r="I3" i="4"/>
  <c r="D4" i="4" l="1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3" i="4"/>
  <c r="C190" i="4" l="1"/>
  <c r="D190" i="4" s="1"/>
  <c r="C5" i="3" s="1"/>
  <c r="I5" i="3"/>
  <c r="H5" i="3" l="1"/>
  <c r="L5" i="3" s="1"/>
  <c r="G5" i="3"/>
  <c r="N5" i="3" l="1"/>
  <c r="M5" i="3"/>
  <c r="B6" i="2"/>
  <c r="B7" i="2"/>
  <c r="L7" i="2"/>
  <c r="O5" i="3" l="1"/>
  <c r="E6" i="2" s="1"/>
  <c r="L6" i="2" l="1"/>
</calcChain>
</file>

<file path=xl/sharedStrings.xml><?xml version="1.0" encoding="utf-8"?>
<sst xmlns="http://schemas.openxmlformats.org/spreadsheetml/2006/main" count="153" uniqueCount="90">
  <si>
    <t>ลำดับที่</t>
  </si>
  <si>
    <t>มาตรการ</t>
  </si>
  <si>
    <t>ไฟฟ้า</t>
  </si>
  <si>
    <t>กิโลวัตต์</t>
  </si>
  <si>
    <t>กิโลวัตต์-ชั่วโมง/ปี</t>
  </si>
  <si>
    <t>บาท/ปี</t>
  </si>
  <si>
    <t>ชนิด</t>
  </si>
  <si>
    <t>ปริมาณ (หน่วย/ปี)</t>
  </si>
  <si>
    <t>หน่วยเชื้อเพลิง</t>
  </si>
  <si>
    <t>ร้อยละผลประหยัด</t>
  </si>
  <si>
    <t>เงินลงทุน (บาท)</t>
  </si>
  <si>
    <t>ระยะเวลาคืนทุน (ปี)</t>
  </si>
  <si>
    <t>เชื้อเพลิง</t>
  </si>
  <si>
    <t>เป้าหมายการประหยัด</t>
  </si>
  <si>
    <t>ด้านไฟฟ้า</t>
  </si>
  <si>
    <t>พิกัด</t>
  </si>
  <si>
    <t>ก่อนดำเนินการ</t>
  </si>
  <si>
    <t>วันทำงาน/ปี</t>
  </si>
  <si>
    <t>ชั่วโมงใช้งาน/วัน</t>
  </si>
  <si>
    <t>พลังงานรวม/ปี</t>
  </si>
  <si>
    <t>หลังดำเนินการ</t>
  </si>
  <si>
    <t>(kWh)</t>
  </si>
  <si>
    <t>(ชั่วโมง)</t>
  </si>
  <si>
    <t>(วัน)</t>
  </si>
  <si>
    <t>(%)</t>
  </si>
  <si>
    <t>จำนวน</t>
  </si>
  <si>
    <t>(หน่วย)</t>
  </si>
  <si>
    <t>คิดเป็นเงิน</t>
  </si>
  <si>
    <t>(บาท)</t>
  </si>
  <si>
    <t>ร้อยละ</t>
  </si>
  <si>
    <t>ผลประหยัด/ปี</t>
  </si>
  <si>
    <t>พลังงาน</t>
  </si>
  <si>
    <t>หมายเหตุ</t>
  </si>
  <si>
    <t>รายละเอียดมาตรการ</t>
  </si>
  <si>
    <t>บาท</t>
  </si>
  <si>
    <t xml:space="preserve">1. คิดค่าไฟฟ้าหน่วยละ </t>
  </si>
  <si>
    <t>วัน</t>
  </si>
  <si>
    <t xml:space="preserve">2. วันทำงานคิดเดือนละ </t>
  </si>
  <si>
    <t>รวม</t>
  </si>
  <si>
    <t>btu/hr</t>
  </si>
  <si>
    <t>kw</t>
  </si>
  <si>
    <t>อาคาร</t>
  </si>
  <si>
    <t>ส่วนกลาง</t>
  </si>
  <si>
    <t>จำนวน (เครื่อง)</t>
  </si>
  <si>
    <t>ราคา (บาท)</t>
  </si>
  <si>
    <t>งวดที่</t>
  </si>
  <si>
    <t>เรือนไม้</t>
  </si>
  <si>
    <t>บำรุงรักษาเครื่องปรับอากาศส่วนกลาง</t>
  </si>
  <si>
    <t>บำรุงรักษาเครื่องปรับอากาศหอพักนิสิต</t>
  </si>
  <si>
    <t>btu</t>
  </si>
  <si>
    <t>เครื่อง</t>
  </si>
  <si>
    <t>kw/btu</t>
  </si>
  <si>
    <t>เงินลงทุน</t>
  </si>
  <si>
    <t>เปลี่ยนโคมไฟถนนเป็น LED</t>
  </si>
  <si>
    <t>W</t>
  </si>
  <si>
    <t>โคม</t>
  </si>
  <si>
    <t>kW</t>
  </si>
  <si>
    <t>LED</t>
  </si>
  <si>
    <t>เดิม</t>
  </si>
  <si>
    <t>หลัง</t>
  </si>
  <si>
    <t>ก่อน</t>
  </si>
  <si>
    <t>ประหยัดได้</t>
  </si>
  <si>
    <t>บาท/หน่วย</t>
  </si>
  <si>
    <t>ค่าไฟ</t>
  </si>
  <si>
    <t>ชั่วโมงใช้งาน/ปี</t>
  </si>
  <si>
    <t>ชม.</t>
  </si>
  <si>
    <t>ชม./ปี</t>
  </si>
  <si>
    <t>เป็นเงินค่าไฟฟ้า</t>
  </si>
  <si>
    <t>ปี</t>
  </si>
  <si>
    <t>ระยะเวลาคืนทุน</t>
  </si>
  <si>
    <t>ประมาณการคืนทุนโครงการ</t>
  </si>
  <si>
    <t>ใหม่</t>
  </si>
  <si>
    <t>t5</t>
  </si>
  <si>
    <t>หลอด</t>
  </si>
  <si>
    <t>kW/หลอด</t>
  </si>
  <si>
    <t>ใช้งาน</t>
  </si>
  <si>
    <t>ชม./วัน</t>
  </si>
  <si>
    <t>วัน/ปี</t>
  </si>
  <si>
    <t>kWh/ปี</t>
  </si>
  <si>
    <t>บาท/kWh</t>
  </si>
  <si>
    <t>ดังนั้น คืนทุน</t>
  </si>
  <si>
    <t>ใช้จริง</t>
  </si>
  <si>
    <t>คืนทุนจริง</t>
  </si>
  <si>
    <t>รายการคำนวณมาตรการประหยัดพลังงาน มหาวิทยาลัยเกษตรศาสตร์ วิทยาเขตศรีราชา ปีงบประมาณ พ.ศ.2562</t>
  </si>
  <si>
    <t>มาตรการอนุรักษ์พลังงานมหาวิทยาลัยเกษตรศาสตร์ วิทยาเขตศรีราชา ประจำปีงบประมาณ 2562</t>
  </si>
  <si>
    <t>1.ทำความสะอาดเครื่องปรับอากาศส่วนกลาง จำนวน 187 เครื่อง ประเมินผลประหยัดได้ร้อยละ 5</t>
  </si>
  <si>
    <t>2.ทำความสะอาดเครื่องปรับอากาศหอพักนิสิต จำนวน 816 เครื่อง ประเมินผลประหยัดได้ร้อยละ 5</t>
  </si>
  <si>
    <t>3. เปลี่ยนโคมไฟถนนเดิมเป็น LED ทั้งหมด จำนวน 239 โคม</t>
  </si>
  <si>
    <t>4. เปลี่ยนโคมไฟภายในห้องเรียนอาคาร 17 เดิม เป็น LED ทั้งหมด จำนวน 1,256 หลอด</t>
  </si>
  <si>
    <t>เปลี่ยนหลอดไฟห้องเรียนอาคาร 17 เป็น 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</si>
</sst>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_);_(* \(#,##0\);_(* &quot;-&quot;??_);_(@_)"/>
  </numFmts>
  <fonts count="1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2"/>
      <color theme="1"/>
      <name val="Angsana New"/>
      <family val="1"/>
    </font>
    <font>
      <b/>
      <sz val="12"/>
      <color theme="1"/>
      <name val="Angsana New"/>
      <family val="1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b/>
      <u/>
      <sz val="14"/>
      <color theme="1"/>
      <name val="Angsana New"/>
      <family val="1"/>
    </font>
    <font>
      <sz val="16"/>
      <color theme="1"/>
      <name val="Angsana New"/>
      <family val="1"/>
    </font>
    <font>
      <sz val="12"/>
      <color rgb="FFFF0000"/>
      <name val="Angsana New"/>
      <family val="1"/>
    </font>
    <font>
      <b/>
      <u val="singleAccounting"/>
      <sz val="11"/>
      <color theme="1"/>
      <name val="Tahoma"/>
      <family val="2"/>
      <scheme val="minor"/>
    </font>
    <font>
      <sz val="14"/>
      <color rgb="FFFF0000"/>
      <name val="Angsana New"/>
      <family val="1"/>
    </font>
    <font>
      <b/>
      <u/>
      <sz val="10"/>
      <name val="Arial"/>
      <family val="2"/>
    </font>
    <font>
      <sz val="10"/>
      <name val="Arial"/>
      <family val="2"/>
    </font>
    <font>
      <sz val="16"/>
      <color rgb="FF00B050"/>
      <name val="Angsana New"/>
      <family val="1"/>
    </font>
    <font>
      <sz val="11"/>
      <color rgb="FF00B050"/>
      <name val="Tahoma"/>
      <family val="2"/>
      <charset val="222"/>
      <scheme val="minor"/>
    </font>
    <font>
      <sz val="12"/>
      <color rgb="FF00B050"/>
      <name val="Angsana New"/>
      <family val="1"/>
    </font>
    <font>
      <sz val="12"/>
      <color rgb="FF7030A0"/>
      <name val="Angsana New"/>
      <family val="1"/>
    </font>
    <font>
      <sz val="11"/>
      <color rgb="FF7030A0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43" fontId="2" fillId="0" borderId="0" xfId="1" applyFont="1"/>
    <xf numFmtId="43" fontId="2" fillId="0" borderId="0" xfId="1" applyFont="1" applyAlignment="1">
      <alignment horizontal="center"/>
    </xf>
    <xf numFmtId="43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43" fontId="2" fillId="0" borderId="1" xfId="1" applyFont="1" applyBorder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43" fontId="4" fillId="0" borderId="1" xfId="0" applyNumberFormat="1" applyFont="1" applyBorder="1" applyAlignment="1">
      <alignment vertical="top"/>
    </xf>
    <xf numFmtId="43" fontId="4" fillId="0" borderId="1" xfId="1" applyFont="1" applyBorder="1" applyAlignment="1">
      <alignment vertical="top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6" fillId="0" borderId="0" xfId="0" applyFont="1"/>
    <xf numFmtId="0" fontId="3" fillId="0" borderId="0" xfId="0" applyFont="1"/>
    <xf numFmtId="43" fontId="4" fillId="0" borderId="0" xfId="0" applyNumberFormat="1" applyFont="1"/>
    <xf numFmtId="0" fontId="7" fillId="0" borderId="0" xfId="0" applyFont="1"/>
    <xf numFmtId="0" fontId="7" fillId="0" borderId="0" xfId="0" applyFont="1" applyBorder="1"/>
    <xf numFmtId="43" fontId="7" fillId="0" borderId="0" xfId="1" applyFont="1"/>
    <xf numFmtId="43" fontId="7" fillId="0" borderId="0" xfId="0" applyNumberFormat="1" applyFont="1"/>
    <xf numFmtId="43" fontId="2" fillId="0" borderId="0" xfId="0" applyNumberFormat="1" applyFont="1"/>
    <xf numFmtId="0" fontId="8" fillId="0" borderId="1" xfId="0" applyFont="1" applyBorder="1" applyAlignment="1">
      <alignment wrapText="1"/>
    </xf>
    <xf numFmtId="43" fontId="0" fillId="0" borderId="0" xfId="1" applyFont="1"/>
    <xf numFmtId="43" fontId="0" fillId="0" borderId="0" xfId="0" applyNumberFormat="1"/>
    <xf numFmtId="43" fontId="9" fillId="0" borderId="0" xfId="1" applyFont="1"/>
    <xf numFmtId="43" fontId="9" fillId="0" borderId="0" xfId="0" applyNumberFormat="1" applyFont="1"/>
    <xf numFmtId="0" fontId="9" fillId="0" borderId="0" xfId="0" applyFont="1"/>
    <xf numFmtId="43" fontId="10" fillId="0" borderId="1" xfId="1" applyFont="1" applyBorder="1" applyAlignment="1">
      <alignment vertical="top" wrapText="1"/>
    </xf>
    <xf numFmtId="0" fontId="11" fillId="0" borderId="0" xfId="0" applyFont="1" applyAlignment="1">
      <alignment horizontal="center"/>
    </xf>
    <xf numFmtId="0" fontId="12" fillId="0" borderId="6" xfId="0" applyFont="1" applyBorder="1"/>
    <xf numFmtId="0" fontId="0" fillId="0" borderId="7" xfId="0" applyBorder="1"/>
    <xf numFmtId="0" fontId="12" fillId="0" borderId="8" xfId="0" applyFont="1" applyBorder="1"/>
    <xf numFmtId="0" fontId="0" fillId="0" borderId="9" xfId="0" applyBorder="1"/>
    <xf numFmtId="0" fontId="0" fillId="0" borderId="8" xfId="0" applyBorder="1"/>
    <xf numFmtId="0" fontId="0" fillId="0" borderId="3" xfId="0" applyBorder="1"/>
    <xf numFmtId="0" fontId="12" fillId="0" borderId="5" xfId="0" applyFont="1" applyBorder="1"/>
    <xf numFmtId="187" fontId="0" fillId="0" borderId="3" xfId="1" applyNumberFormat="1" applyFont="1" applyBorder="1"/>
    <xf numFmtId="0" fontId="12" fillId="0" borderId="0" xfId="0" applyFont="1"/>
    <xf numFmtId="187" fontId="0" fillId="0" borderId="0" xfId="0" applyNumberFormat="1"/>
    <xf numFmtId="0" fontId="11" fillId="2" borderId="0" xfId="0" applyFont="1" applyFill="1"/>
    <xf numFmtId="2" fontId="11" fillId="2" borderId="0" xfId="0" applyNumberFormat="1" applyFont="1" applyFill="1"/>
    <xf numFmtId="0" fontId="0" fillId="2" borderId="0" xfId="0" applyFill="1"/>
    <xf numFmtId="43" fontId="0" fillId="2" borderId="0" xfId="1" applyFont="1" applyFill="1"/>
    <xf numFmtId="43" fontId="4" fillId="0" borderId="1" xfId="1" applyFont="1" applyBorder="1" applyAlignment="1">
      <alignment horizontal="right" vertical="center"/>
    </xf>
    <xf numFmtId="0" fontId="8" fillId="0" borderId="1" xfId="0" applyFont="1" applyBorder="1"/>
    <xf numFmtId="43" fontId="13" fillId="0" borderId="0" xfId="0" applyNumberFormat="1" applyFont="1"/>
    <xf numFmtId="43" fontId="14" fillId="0" borderId="0" xfId="1" applyFont="1"/>
    <xf numFmtId="43" fontId="15" fillId="0" borderId="1" xfId="1" applyFont="1" applyBorder="1"/>
    <xf numFmtId="43" fontId="15" fillId="0" borderId="1" xfId="0" applyNumberFormat="1" applyFont="1" applyBorder="1"/>
    <xf numFmtId="43" fontId="16" fillId="0" borderId="1" xfId="1" applyFont="1" applyBorder="1"/>
    <xf numFmtId="0" fontId="17" fillId="2" borderId="0" xfId="0" applyFont="1" applyFill="1"/>
    <xf numFmtId="0" fontId="14" fillId="2" borderId="0" xfId="0" applyFont="1" applyFill="1"/>
    <xf numFmtId="0" fontId="2" fillId="3" borderId="0" xfId="0" applyFont="1" applyFill="1"/>
    <xf numFmtId="0" fontId="0" fillId="3" borderId="0" xfId="0" applyFill="1"/>
    <xf numFmtId="43" fontId="14" fillId="2" borderId="0" xfId="1" applyFont="1" applyFill="1"/>
    <xf numFmtId="43" fontId="17" fillId="2" borderId="0" xfId="1" applyFont="1" applyFill="1"/>
    <xf numFmtId="0" fontId="17" fillId="3" borderId="0" xfId="0" applyFont="1" applyFill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3" xfId="1" applyFont="1" applyBorder="1" applyAlignment="1">
      <alignment horizontal="center" vertical="center"/>
    </xf>
    <xf numFmtId="43" fontId="3" fillId="0" borderId="4" xfId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N8" sqref="N8"/>
    </sheetView>
  </sheetViews>
  <sheetFormatPr defaultRowHeight="21" x14ac:dyDescent="0.45"/>
  <cols>
    <col min="1" max="1" width="6.875" style="13" customWidth="1"/>
    <col min="2" max="2" width="20.375" style="13" customWidth="1"/>
    <col min="3" max="3" width="9" style="13"/>
    <col min="4" max="4" width="14.125" style="13" customWidth="1"/>
    <col min="5" max="5" width="11.375" style="13" bestFit="1" customWidth="1"/>
    <col min="6" max="6" width="8.125" style="13" customWidth="1"/>
    <col min="7" max="7" width="9" style="13"/>
    <col min="8" max="8" width="8.625" style="13" customWidth="1"/>
    <col min="9" max="9" width="7.875" style="13" customWidth="1"/>
    <col min="10" max="10" width="8.5" style="13" customWidth="1"/>
    <col min="11" max="11" width="9.5" style="13" bestFit="1" customWidth="1"/>
    <col min="12" max="12" width="10.25" style="13" customWidth="1"/>
    <col min="13" max="16384" width="9" style="13"/>
  </cols>
  <sheetData>
    <row r="1" spans="1:12" x14ac:dyDescent="0.45">
      <c r="A1" s="59" t="s">
        <v>84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ht="23.25" customHeight="1" x14ac:dyDescent="0.45">
      <c r="A2" s="60" t="s">
        <v>0</v>
      </c>
      <c r="B2" s="60" t="s">
        <v>1</v>
      </c>
      <c r="C2" s="60" t="s">
        <v>13</v>
      </c>
      <c r="D2" s="60"/>
      <c r="E2" s="60"/>
      <c r="F2" s="60"/>
      <c r="G2" s="60"/>
      <c r="H2" s="60"/>
      <c r="I2" s="60"/>
      <c r="J2" s="60" t="s">
        <v>9</v>
      </c>
      <c r="K2" s="60" t="s">
        <v>10</v>
      </c>
      <c r="L2" s="60" t="s">
        <v>11</v>
      </c>
    </row>
    <row r="3" spans="1:12" ht="23.25" customHeight="1" x14ac:dyDescent="0.45">
      <c r="A3" s="60"/>
      <c r="B3" s="60"/>
      <c r="C3" s="60" t="s">
        <v>2</v>
      </c>
      <c r="D3" s="60"/>
      <c r="E3" s="60"/>
      <c r="F3" s="60" t="s">
        <v>12</v>
      </c>
      <c r="G3" s="60"/>
      <c r="H3" s="60"/>
      <c r="I3" s="60"/>
      <c r="J3" s="60"/>
      <c r="K3" s="60"/>
      <c r="L3" s="60"/>
    </row>
    <row r="4" spans="1:12" ht="42" x14ac:dyDescent="0.45">
      <c r="A4" s="60"/>
      <c r="B4" s="60"/>
      <c r="C4" s="12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2" t="s">
        <v>8</v>
      </c>
      <c r="I4" s="12" t="s">
        <v>5</v>
      </c>
      <c r="J4" s="60"/>
      <c r="K4" s="60"/>
      <c r="L4" s="60"/>
    </row>
    <row r="5" spans="1:12" x14ac:dyDescent="0.45">
      <c r="A5" s="62" t="s">
        <v>14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4"/>
    </row>
    <row r="6" spans="1:12" ht="42" x14ac:dyDescent="0.45">
      <c r="A6" s="8">
        <v>1</v>
      </c>
      <c r="B6" s="9" t="str">
        <f>รายการคำนวณ!B5</f>
        <v>บำรุงรักษาเครื่องปรับอากาศส่วนกลาง</v>
      </c>
      <c r="C6" s="10">
        <f>-รายการคำนวณ!H5</f>
        <v>-1802.69</v>
      </c>
      <c r="D6" s="11">
        <f>รายการคำนวณ!M5</f>
        <v>-200381.8542610365</v>
      </c>
      <c r="E6" s="10">
        <f>รายการคำนวณ!O5</f>
        <v>-779485.41307543195</v>
      </c>
      <c r="F6" s="45">
        <v>0</v>
      </c>
      <c r="G6" s="45">
        <v>0</v>
      </c>
      <c r="H6" s="45">
        <v>0</v>
      </c>
      <c r="I6" s="45">
        <v>0</v>
      </c>
      <c r="J6" s="8">
        <f>รายการคำนวณ!N5</f>
        <v>-5</v>
      </c>
      <c r="K6" s="29">
        <v>138866</v>
      </c>
      <c r="L6" s="11">
        <f>K6/(I6+E6)</f>
        <v>-0.17815086423761176</v>
      </c>
    </row>
    <row r="7" spans="1:12" ht="42" x14ac:dyDescent="0.45">
      <c r="A7" s="8">
        <v>2</v>
      </c>
      <c r="B7" s="9" t="str">
        <f>รายการคำนวณ!B6</f>
        <v>บำรุงรักษาเครื่องปรับอากาศหอพักนิสิต</v>
      </c>
      <c r="C7" s="10">
        <f>-รายการคำนวณ!H6</f>
        <v>-4316.58</v>
      </c>
      <c r="D7" s="11">
        <f>รายการคำนวณ!M6</f>
        <v>-436204.80000000075</v>
      </c>
      <c r="E7" s="10">
        <f>รายการคำนวณ!O6</f>
        <v>-1696836.672000003</v>
      </c>
      <c r="F7" s="45">
        <v>0</v>
      </c>
      <c r="G7" s="45">
        <v>0</v>
      </c>
      <c r="H7" s="45">
        <v>0</v>
      </c>
      <c r="I7" s="45">
        <v>0</v>
      </c>
      <c r="J7" s="8">
        <f>รายการคำนวณ!N6</f>
        <v>-5</v>
      </c>
      <c r="K7" s="29">
        <v>248880</v>
      </c>
      <c r="L7" s="11">
        <f t="shared" ref="L7:L9" si="0">K7/(I7+E7)</f>
        <v>-0.14667292622020817</v>
      </c>
    </row>
    <row r="8" spans="1:12" x14ac:dyDescent="0.45">
      <c r="A8" s="8">
        <v>3</v>
      </c>
      <c r="B8" s="9" t="str">
        <f>รายการคำนวณ!B7</f>
        <v>เปลี่ยนโคมไฟถนนเป็น LED</v>
      </c>
      <c r="C8" s="10">
        <f>-รายการคำนวณ!H7</f>
        <v>-19.89</v>
      </c>
      <c r="D8" s="11">
        <f>รายการคำนวณ!M7</f>
        <v>-96681.2</v>
      </c>
      <c r="E8" s="10">
        <f>รายการคำนวณ!O7</f>
        <v>-376089.86800000002</v>
      </c>
      <c r="F8" s="45">
        <v>0</v>
      </c>
      <c r="G8" s="45">
        <v>0</v>
      </c>
      <c r="H8" s="45">
        <v>0</v>
      </c>
      <c r="I8" s="45">
        <v>0</v>
      </c>
      <c r="J8" s="8">
        <f>รายการคำนวณ!N7</f>
        <v>-62.47</v>
      </c>
      <c r="K8" s="29">
        <v>2919000</v>
      </c>
      <c r="L8" s="11">
        <f t="shared" si="0"/>
        <v>-7.7614428049415034</v>
      </c>
    </row>
    <row r="9" spans="1:12" ht="42" x14ac:dyDescent="0.45">
      <c r="A9" s="8">
        <v>4</v>
      </c>
      <c r="B9" s="9" t="str">
        <f>รายการคำนวณ!B8</f>
        <v>เปลี่ยนหลอดไฟห้องเรียนอาคาร 17 เป็น LED</v>
      </c>
      <c r="C9" s="10">
        <f>-รายการคำนวณ!H8</f>
        <v>-22.608000000000001</v>
      </c>
      <c r="D9" s="11">
        <f>รายการคำนวณ!M8</f>
        <v>-30143.999999999993</v>
      </c>
      <c r="E9" s="10">
        <f>รายการคำนวณ!O8</f>
        <v>-117260.15999999997</v>
      </c>
      <c r="F9" s="45">
        <v>0</v>
      </c>
      <c r="G9" s="45">
        <v>0</v>
      </c>
      <c r="H9" s="45">
        <v>0</v>
      </c>
      <c r="I9" s="45">
        <v>0</v>
      </c>
      <c r="J9" s="8">
        <f>รายการคำนวณ!N8</f>
        <v>-35.71</v>
      </c>
      <c r="K9" s="29">
        <v>775284.84</v>
      </c>
      <c r="L9" s="11">
        <f t="shared" si="0"/>
        <v>-6.6116645244215952</v>
      </c>
    </row>
    <row r="10" spans="1:12" x14ac:dyDescent="0.45">
      <c r="E10" s="17"/>
    </row>
    <row r="11" spans="1:12" x14ac:dyDescent="0.45">
      <c r="B11" s="15" t="s">
        <v>33</v>
      </c>
    </row>
    <row r="12" spans="1:12" x14ac:dyDescent="0.45">
      <c r="B12" s="61" t="s">
        <v>85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</row>
    <row r="13" spans="1:12" x14ac:dyDescent="0.45">
      <c r="B13" s="61" t="s">
        <v>86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</row>
    <row r="14" spans="1:12" x14ac:dyDescent="0.45">
      <c r="B14" s="61" t="s">
        <v>87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</row>
    <row r="15" spans="1:12" x14ac:dyDescent="0.45">
      <c r="B15" s="61" t="s">
        <v>88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</row>
    <row r="24" spans="1:14" x14ac:dyDescent="0.4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</row>
  </sheetData>
  <mergeCells count="14">
    <mergeCell ref="B15:L15"/>
    <mergeCell ref="B12:L12"/>
    <mergeCell ref="B13:L13"/>
    <mergeCell ref="B14:L14"/>
    <mergeCell ref="A5:L5"/>
    <mergeCell ref="A1:L1"/>
    <mergeCell ref="A2:A4"/>
    <mergeCell ref="B2:B4"/>
    <mergeCell ref="C2:I2"/>
    <mergeCell ref="J2:J4"/>
    <mergeCell ref="K2:K4"/>
    <mergeCell ref="L2:L4"/>
    <mergeCell ref="C3:E3"/>
    <mergeCell ref="F3:I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N8" sqref="N8"/>
    </sheetView>
  </sheetViews>
  <sheetFormatPr defaultRowHeight="18" x14ac:dyDescent="0.4"/>
  <cols>
    <col min="1" max="1" width="4.875" style="1" bestFit="1" customWidth="1"/>
    <col min="2" max="2" width="18.875" style="1" customWidth="1"/>
    <col min="3" max="3" width="7" style="1" customWidth="1"/>
    <col min="4" max="4" width="5.125" style="1" bestFit="1" customWidth="1"/>
    <col min="5" max="5" width="9.75" style="1" bestFit="1" customWidth="1"/>
    <col min="6" max="6" width="7.375" style="1" bestFit="1" customWidth="1"/>
    <col min="7" max="7" width="10" style="2" bestFit="1" customWidth="1"/>
    <col min="8" max="8" width="7" style="1" customWidth="1"/>
    <col min="9" max="9" width="5.125" style="1" customWidth="1"/>
    <col min="10" max="10" width="9.75" style="1" bestFit="1" customWidth="1"/>
    <col min="11" max="11" width="7.375" style="1" bestFit="1" customWidth="1"/>
    <col min="12" max="12" width="10" style="2" customWidth="1"/>
    <col min="13" max="13" width="9.25" style="2" customWidth="1"/>
    <col min="14" max="14" width="4.625" style="1" bestFit="1" customWidth="1"/>
    <col min="15" max="15" width="9.875" style="2" customWidth="1"/>
    <col min="16" max="16384" width="9" style="1"/>
  </cols>
  <sheetData>
    <row r="1" spans="1:15" x14ac:dyDescent="0.4">
      <c r="A1" s="65" t="s">
        <v>83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5" x14ac:dyDescent="0.4">
      <c r="A2" s="66" t="s">
        <v>0</v>
      </c>
      <c r="B2" s="66" t="s">
        <v>1</v>
      </c>
      <c r="C2" s="66" t="s">
        <v>16</v>
      </c>
      <c r="D2" s="66"/>
      <c r="E2" s="66"/>
      <c r="F2" s="66"/>
      <c r="G2" s="66"/>
      <c r="H2" s="66" t="s">
        <v>20</v>
      </c>
      <c r="I2" s="66"/>
      <c r="J2" s="66"/>
      <c r="K2" s="66"/>
      <c r="L2" s="66"/>
      <c r="M2" s="67" t="s">
        <v>30</v>
      </c>
      <c r="N2" s="68"/>
      <c r="O2" s="69"/>
    </row>
    <row r="3" spans="1:15" x14ac:dyDescent="0.4">
      <c r="A3" s="66"/>
      <c r="B3" s="66"/>
      <c r="C3" s="5" t="s">
        <v>15</v>
      </c>
      <c r="D3" s="5" t="s">
        <v>25</v>
      </c>
      <c r="E3" s="5" t="s">
        <v>18</v>
      </c>
      <c r="F3" s="5" t="s">
        <v>17</v>
      </c>
      <c r="G3" s="4" t="s">
        <v>19</v>
      </c>
      <c r="H3" s="5" t="s">
        <v>15</v>
      </c>
      <c r="I3" s="5" t="s">
        <v>25</v>
      </c>
      <c r="J3" s="5" t="s">
        <v>18</v>
      </c>
      <c r="K3" s="5" t="s">
        <v>17</v>
      </c>
      <c r="L3" s="4" t="s">
        <v>19</v>
      </c>
      <c r="M3" s="4" t="s">
        <v>31</v>
      </c>
      <c r="N3" s="5" t="s">
        <v>29</v>
      </c>
      <c r="O3" s="4" t="s">
        <v>27</v>
      </c>
    </row>
    <row r="4" spans="1:15" x14ac:dyDescent="0.4">
      <c r="A4" s="66"/>
      <c r="B4" s="66"/>
      <c r="C4" s="5" t="s">
        <v>21</v>
      </c>
      <c r="D4" s="5" t="s">
        <v>26</v>
      </c>
      <c r="E4" s="5" t="s">
        <v>22</v>
      </c>
      <c r="F4" s="5" t="s">
        <v>23</v>
      </c>
      <c r="G4" s="4" t="s">
        <v>21</v>
      </c>
      <c r="H4" s="5" t="s">
        <v>21</v>
      </c>
      <c r="I4" s="5" t="s">
        <v>26</v>
      </c>
      <c r="J4" s="5" t="s">
        <v>22</v>
      </c>
      <c r="K4" s="5" t="s">
        <v>23</v>
      </c>
      <c r="L4" s="4" t="s">
        <v>21</v>
      </c>
      <c r="M4" s="4" t="s">
        <v>21</v>
      </c>
      <c r="N4" s="5" t="s">
        <v>24</v>
      </c>
      <c r="O4" s="4" t="s">
        <v>28</v>
      </c>
    </row>
    <row r="5" spans="1:15" ht="36" x14ac:dyDescent="0.4">
      <c r="A5" s="6">
        <v>1</v>
      </c>
      <c r="B5" s="23" t="s">
        <v>47</v>
      </c>
      <c r="C5" s="49">
        <f>ข้อมูลแอร์ส่วนกลาง!D190</f>
        <v>1897.5677719038999</v>
      </c>
      <c r="D5" s="6">
        <v>1</v>
      </c>
      <c r="E5" s="46">
        <v>8</v>
      </c>
      <c r="F5" s="46">
        <v>264</v>
      </c>
      <c r="G5" s="7">
        <f>C5*D5*E5*F5</f>
        <v>4007663.1342610368</v>
      </c>
      <c r="H5" s="51">
        <f>ROUND(C5*0.95,2)</f>
        <v>1802.69</v>
      </c>
      <c r="I5" s="6">
        <f>D5</f>
        <v>1</v>
      </c>
      <c r="J5" s="6">
        <v>8</v>
      </c>
      <c r="K5" s="6">
        <f>F5</f>
        <v>264</v>
      </c>
      <c r="L5" s="7">
        <f>H5*I5*J5*K5</f>
        <v>3807281.2800000003</v>
      </c>
      <c r="M5" s="7">
        <f>L5-G5</f>
        <v>-200381.8542610365</v>
      </c>
      <c r="N5" s="6">
        <f>ROUND(((L5/G5)-1)*100,2)</f>
        <v>-5</v>
      </c>
      <c r="O5" s="7">
        <f>M5*C11</f>
        <v>-779485.41307543195</v>
      </c>
    </row>
    <row r="6" spans="1:15" ht="36" x14ac:dyDescent="0.4">
      <c r="A6" s="6">
        <v>2</v>
      </c>
      <c r="B6" s="23" t="s">
        <v>48</v>
      </c>
      <c r="C6" s="50">
        <f>แอร์หอพัก!B14</f>
        <v>4543.7700000000004</v>
      </c>
      <c r="D6" s="6">
        <v>1</v>
      </c>
      <c r="E6" s="46">
        <v>8</v>
      </c>
      <c r="F6" s="46">
        <f>30*8</f>
        <v>240</v>
      </c>
      <c r="G6" s="7">
        <f>C6*D6*E6*F6</f>
        <v>8724038.4000000004</v>
      </c>
      <c r="H6" s="51">
        <f>ROUND(C6*0.95,2)</f>
        <v>4316.58</v>
      </c>
      <c r="I6" s="6">
        <f>D6</f>
        <v>1</v>
      </c>
      <c r="J6" s="6">
        <v>8</v>
      </c>
      <c r="K6" s="6">
        <f t="shared" ref="K6:K8" si="0">F6</f>
        <v>240</v>
      </c>
      <c r="L6" s="7">
        <f>H6*I6*J6*K6</f>
        <v>8287833.5999999996</v>
      </c>
      <c r="M6" s="7">
        <f>L6-G6</f>
        <v>-436204.80000000075</v>
      </c>
      <c r="N6" s="6">
        <f>ROUND(((L6/G6)-1)*100,2)</f>
        <v>-5</v>
      </c>
      <c r="O6" s="7">
        <f>M6*C11</f>
        <v>-1696836.672000003</v>
      </c>
    </row>
    <row r="7" spans="1:15" x14ac:dyDescent="0.4">
      <c r="A7" s="6">
        <v>3</v>
      </c>
      <c r="B7" s="46" t="s">
        <v>53</v>
      </c>
      <c r="C7" s="49">
        <f>เปลี่ยนโคมไฟถนน!G18</f>
        <v>53</v>
      </c>
      <c r="D7" s="6">
        <v>1</v>
      </c>
      <c r="E7" s="46">
        <v>8</v>
      </c>
      <c r="F7" s="46">
        <v>365</v>
      </c>
      <c r="G7" s="7">
        <f>C7*D7*E7*F7</f>
        <v>154760</v>
      </c>
      <c r="H7" s="51">
        <f>เปลี่ยนโคมไฟถนน!G11</f>
        <v>19.89</v>
      </c>
      <c r="I7" s="6">
        <f>D7</f>
        <v>1</v>
      </c>
      <c r="J7" s="6">
        <v>8</v>
      </c>
      <c r="K7" s="6">
        <f t="shared" si="0"/>
        <v>365</v>
      </c>
      <c r="L7" s="7">
        <f>H7*I7*J7*K7</f>
        <v>58078.8</v>
      </c>
      <c r="M7" s="7">
        <f>L7-G7</f>
        <v>-96681.2</v>
      </c>
      <c r="N7" s="6">
        <f>ROUND(((L7/G7)-1)*100,2)</f>
        <v>-62.47</v>
      </c>
      <c r="O7" s="7">
        <f>M7*C11</f>
        <v>-376089.86800000002</v>
      </c>
    </row>
    <row r="8" spans="1:15" ht="36" x14ac:dyDescent="0.4">
      <c r="A8" s="6">
        <v>4</v>
      </c>
      <c r="B8" s="23" t="s">
        <v>89</v>
      </c>
      <c r="C8" s="49">
        <f>เปลี่ยนหลอดไฟห้องเรียน!E8</f>
        <v>35.167999999999999</v>
      </c>
      <c r="D8" s="6">
        <v>1</v>
      </c>
      <c r="E8" s="46">
        <v>10</v>
      </c>
      <c r="F8" s="46">
        <v>240</v>
      </c>
      <c r="G8" s="7">
        <f>C8*D8*E8*F8</f>
        <v>84403.199999999997</v>
      </c>
      <c r="H8" s="51">
        <f>เปลี่ยนหลอดไฟห้องเรียน!F8</f>
        <v>22.608000000000001</v>
      </c>
      <c r="I8" s="6">
        <f>D8</f>
        <v>1</v>
      </c>
      <c r="J8" s="6">
        <v>10</v>
      </c>
      <c r="K8" s="6">
        <f t="shared" si="0"/>
        <v>240</v>
      </c>
      <c r="L8" s="7">
        <f>H8*I8*J8*K8</f>
        <v>54259.200000000004</v>
      </c>
      <c r="M8" s="7">
        <f>L8-G8</f>
        <v>-30143.999999999993</v>
      </c>
      <c r="N8" s="6">
        <f>ROUND(((L8/G8)-1)*100,2)</f>
        <v>-35.71</v>
      </c>
      <c r="O8" s="7">
        <f>M8*C11</f>
        <v>-117260.15999999997</v>
      </c>
    </row>
    <row r="10" spans="1:15" x14ac:dyDescent="0.4">
      <c r="B10" s="16" t="s">
        <v>32</v>
      </c>
    </row>
    <row r="11" spans="1:15" x14ac:dyDescent="0.4">
      <c r="B11" s="1" t="s">
        <v>35</v>
      </c>
      <c r="C11" s="54">
        <v>3.89</v>
      </c>
      <c r="D11" s="1" t="s">
        <v>34</v>
      </c>
      <c r="E11" s="22"/>
      <c r="G11" s="3"/>
    </row>
    <row r="12" spans="1:15" x14ac:dyDescent="0.4">
      <c r="B12" s="1" t="s">
        <v>37</v>
      </c>
      <c r="C12" s="1">
        <v>22</v>
      </c>
      <c r="D12" s="1" t="s">
        <v>36</v>
      </c>
    </row>
  </sheetData>
  <mergeCells count="6">
    <mergeCell ref="A1:O1"/>
    <mergeCell ref="C2:G2"/>
    <mergeCell ref="H2:L2"/>
    <mergeCell ref="A2:A4"/>
    <mergeCell ref="B2:B4"/>
    <mergeCell ref="M2:O2"/>
  </mergeCells>
  <pageMargins left="0.70866141732283472" right="0.31496062992125984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0"/>
  <sheetViews>
    <sheetView topLeftCell="A169" workbookViewId="0">
      <selection activeCell="D195" sqref="D195"/>
    </sheetView>
  </sheetViews>
  <sheetFormatPr defaultRowHeight="23.25" x14ac:dyDescent="0.5"/>
  <cols>
    <col min="1" max="2" width="9" style="18"/>
    <col min="3" max="3" width="13.625" style="18" customWidth="1"/>
    <col min="4" max="4" width="18.5" style="18" customWidth="1"/>
    <col min="5" max="7" width="9" style="18"/>
    <col min="8" max="8" width="13.75" style="18" customWidth="1"/>
    <col min="9" max="9" width="18.125" style="18" customWidth="1"/>
    <col min="10" max="16384" width="9" style="18"/>
  </cols>
  <sheetData>
    <row r="1" spans="1:9" x14ac:dyDescent="0.5">
      <c r="A1" s="70" t="s">
        <v>42</v>
      </c>
      <c r="B1" s="70"/>
      <c r="C1" s="70"/>
      <c r="D1" s="70"/>
    </row>
    <row r="2" spans="1:9" x14ac:dyDescent="0.5">
      <c r="A2" s="18" t="s">
        <v>41</v>
      </c>
      <c r="B2" s="18" t="s">
        <v>0</v>
      </c>
      <c r="C2" s="18" t="s">
        <v>39</v>
      </c>
      <c r="D2" s="18" t="s">
        <v>40</v>
      </c>
      <c r="F2" s="18" t="s">
        <v>41</v>
      </c>
      <c r="G2" s="18" t="s">
        <v>0</v>
      </c>
      <c r="H2" s="18" t="s">
        <v>39</v>
      </c>
      <c r="I2" s="18" t="s">
        <v>40</v>
      </c>
    </row>
    <row r="3" spans="1:9" x14ac:dyDescent="0.5">
      <c r="A3" s="18">
        <v>1</v>
      </c>
      <c r="B3" s="18">
        <v>1</v>
      </c>
      <c r="C3" s="18">
        <v>278000</v>
      </c>
      <c r="D3" s="21">
        <f>C3*0.00029307107</f>
        <v>81.473757460000002</v>
      </c>
      <c r="I3" s="21">
        <f>H3*0.00029307107</f>
        <v>0</v>
      </c>
    </row>
    <row r="4" spans="1:9" x14ac:dyDescent="0.5">
      <c r="B4" s="18">
        <v>2</v>
      </c>
      <c r="C4" s="18">
        <v>278000</v>
      </c>
      <c r="D4" s="21">
        <f t="shared" ref="D4:D63" si="0">C4*0.00029307107</f>
        <v>81.473757460000002</v>
      </c>
      <c r="I4" s="21">
        <f t="shared" ref="I4:I22" si="1">H4*0.00029307107</f>
        <v>0</v>
      </c>
    </row>
    <row r="5" spans="1:9" x14ac:dyDescent="0.5">
      <c r="B5" s="18">
        <v>3</v>
      </c>
      <c r="C5" s="18">
        <v>19076</v>
      </c>
      <c r="D5" s="21">
        <f t="shared" si="0"/>
        <v>5.59062373132</v>
      </c>
      <c r="I5" s="21">
        <f t="shared" si="1"/>
        <v>0</v>
      </c>
    </row>
    <row r="6" spans="1:9" x14ac:dyDescent="0.5">
      <c r="B6" s="18">
        <v>4</v>
      </c>
      <c r="C6" s="18">
        <v>30510</v>
      </c>
      <c r="D6" s="21">
        <f t="shared" si="0"/>
        <v>8.9415983456999992</v>
      </c>
      <c r="I6" s="21">
        <f t="shared" si="1"/>
        <v>0</v>
      </c>
    </row>
    <row r="7" spans="1:9" x14ac:dyDescent="0.5">
      <c r="B7" s="18">
        <v>5</v>
      </c>
      <c r="C7" s="18">
        <v>30510</v>
      </c>
      <c r="D7" s="21">
        <f t="shared" si="0"/>
        <v>8.9415983456999992</v>
      </c>
      <c r="I7" s="21">
        <f t="shared" si="1"/>
        <v>0</v>
      </c>
    </row>
    <row r="8" spans="1:9" x14ac:dyDescent="0.5">
      <c r="B8" s="18">
        <v>6</v>
      </c>
      <c r="C8" s="18">
        <v>30510</v>
      </c>
      <c r="D8" s="21">
        <f t="shared" si="0"/>
        <v>8.9415983456999992</v>
      </c>
      <c r="I8" s="21">
        <f t="shared" si="1"/>
        <v>0</v>
      </c>
    </row>
    <row r="9" spans="1:9" x14ac:dyDescent="0.5">
      <c r="B9" s="18">
        <v>7</v>
      </c>
      <c r="C9" s="18">
        <v>30510</v>
      </c>
      <c r="D9" s="21">
        <f t="shared" si="0"/>
        <v>8.9415983456999992</v>
      </c>
      <c r="I9" s="21">
        <f t="shared" si="1"/>
        <v>0</v>
      </c>
    </row>
    <row r="10" spans="1:9" x14ac:dyDescent="0.5">
      <c r="B10" s="18">
        <v>8</v>
      </c>
      <c r="C10" s="18">
        <v>30510</v>
      </c>
      <c r="D10" s="21">
        <f t="shared" si="0"/>
        <v>8.9415983456999992</v>
      </c>
      <c r="I10" s="21">
        <f t="shared" si="1"/>
        <v>0</v>
      </c>
    </row>
    <row r="11" spans="1:9" x14ac:dyDescent="0.5">
      <c r="B11" s="18">
        <v>9</v>
      </c>
      <c r="C11" s="18">
        <v>30510</v>
      </c>
      <c r="D11" s="21">
        <f t="shared" si="0"/>
        <v>8.9415983456999992</v>
      </c>
      <c r="I11" s="21">
        <f t="shared" si="1"/>
        <v>0</v>
      </c>
    </row>
    <row r="12" spans="1:9" x14ac:dyDescent="0.5">
      <c r="B12" s="18">
        <v>10</v>
      </c>
      <c r="C12" s="18">
        <v>30510</v>
      </c>
      <c r="D12" s="21">
        <f t="shared" si="0"/>
        <v>8.9415983456999992</v>
      </c>
      <c r="I12" s="21">
        <f t="shared" si="1"/>
        <v>0</v>
      </c>
    </row>
    <row r="13" spans="1:9" x14ac:dyDescent="0.5">
      <c r="B13" s="18">
        <v>11</v>
      </c>
      <c r="C13" s="18">
        <v>30510</v>
      </c>
      <c r="D13" s="21">
        <f t="shared" si="0"/>
        <v>8.9415983456999992</v>
      </c>
      <c r="I13" s="21">
        <f t="shared" si="1"/>
        <v>0</v>
      </c>
    </row>
    <row r="14" spans="1:9" x14ac:dyDescent="0.5">
      <c r="B14" s="18">
        <v>12</v>
      </c>
      <c r="C14" s="18">
        <v>40722</v>
      </c>
      <c r="D14" s="21">
        <f t="shared" si="0"/>
        <v>11.934440112539999</v>
      </c>
      <c r="I14" s="21">
        <f t="shared" si="1"/>
        <v>0</v>
      </c>
    </row>
    <row r="15" spans="1:9" x14ac:dyDescent="0.5">
      <c r="B15" s="18">
        <v>13</v>
      </c>
      <c r="C15" s="18">
        <v>40722</v>
      </c>
      <c r="D15" s="21">
        <f t="shared" si="0"/>
        <v>11.934440112539999</v>
      </c>
      <c r="I15" s="21">
        <f>H15*0.00029307107</f>
        <v>0</v>
      </c>
    </row>
    <row r="16" spans="1:9" x14ac:dyDescent="0.5">
      <c r="B16" s="18">
        <v>14</v>
      </c>
      <c r="C16" s="18">
        <v>40722</v>
      </c>
      <c r="D16" s="21">
        <f t="shared" si="0"/>
        <v>11.934440112539999</v>
      </c>
      <c r="I16" s="21">
        <f t="shared" si="1"/>
        <v>0</v>
      </c>
    </row>
    <row r="17" spans="2:9" x14ac:dyDescent="0.5">
      <c r="B17" s="18">
        <v>15</v>
      </c>
      <c r="C17" s="18">
        <v>40722</v>
      </c>
      <c r="D17" s="21">
        <f t="shared" si="0"/>
        <v>11.934440112539999</v>
      </c>
      <c r="I17" s="21">
        <f t="shared" si="1"/>
        <v>0</v>
      </c>
    </row>
    <row r="18" spans="2:9" x14ac:dyDescent="0.5">
      <c r="B18" s="18">
        <v>16</v>
      </c>
      <c r="C18" s="18">
        <v>40722</v>
      </c>
      <c r="D18" s="21">
        <f t="shared" si="0"/>
        <v>11.934440112539999</v>
      </c>
      <c r="I18" s="21">
        <f t="shared" si="1"/>
        <v>0</v>
      </c>
    </row>
    <row r="19" spans="2:9" x14ac:dyDescent="0.5">
      <c r="B19" s="18">
        <v>17</v>
      </c>
      <c r="C19" s="18">
        <v>60000</v>
      </c>
      <c r="D19" s="21">
        <f t="shared" si="0"/>
        <v>17.5842642</v>
      </c>
      <c r="I19" s="21">
        <f t="shared" si="1"/>
        <v>0</v>
      </c>
    </row>
    <row r="20" spans="2:9" x14ac:dyDescent="0.5">
      <c r="B20" s="18">
        <v>18</v>
      </c>
      <c r="C20" s="18">
        <v>60000</v>
      </c>
      <c r="D20" s="21">
        <f t="shared" si="0"/>
        <v>17.5842642</v>
      </c>
      <c r="I20" s="21">
        <f t="shared" si="1"/>
        <v>0</v>
      </c>
    </row>
    <row r="21" spans="2:9" x14ac:dyDescent="0.5">
      <c r="B21" s="18">
        <v>19</v>
      </c>
      <c r="C21" s="18">
        <v>60000</v>
      </c>
      <c r="D21" s="21">
        <f t="shared" si="0"/>
        <v>17.5842642</v>
      </c>
      <c r="I21" s="21">
        <f t="shared" si="1"/>
        <v>0</v>
      </c>
    </row>
    <row r="22" spans="2:9" x14ac:dyDescent="0.5">
      <c r="B22" s="18">
        <v>20</v>
      </c>
      <c r="C22" s="18">
        <v>60000</v>
      </c>
      <c r="D22" s="21">
        <f t="shared" si="0"/>
        <v>17.5842642</v>
      </c>
      <c r="I22" s="21">
        <f t="shared" si="1"/>
        <v>0</v>
      </c>
    </row>
    <row r="23" spans="2:9" x14ac:dyDescent="0.5">
      <c r="B23" s="18">
        <v>21</v>
      </c>
      <c r="C23" s="18">
        <v>60000</v>
      </c>
      <c r="D23" s="21">
        <f t="shared" si="0"/>
        <v>17.5842642</v>
      </c>
    </row>
    <row r="24" spans="2:9" x14ac:dyDescent="0.5">
      <c r="B24" s="18">
        <v>22</v>
      </c>
      <c r="C24" s="18">
        <v>40722</v>
      </c>
      <c r="D24" s="21">
        <f t="shared" si="0"/>
        <v>11.934440112539999</v>
      </c>
    </row>
    <row r="25" spans="2:9" x14ac:dyDescent="0.5">
      <c r="B25" s="18">
        <v>23</v>
      </c>
      <c r="C25" s="18">
        <v>36666</v>
      </c>
      <c r="D25" s="21">
        <f t="shared" si="0"/>
        <v>10.74574385262</v>
      </c>
    </row>
    <row r="26" spans="2:9" x14ac:dyDescent="0.5">
      <c r="B26" s="18">
        <v>24</v>
      </c>
      <c r="C26" s="18">
        <v>36666</v>
      </c>
      <c r="D26" s="21">
        <f t="shared" si="0"/>
        <v>10.74574385262</v>
      </c>
    </row>
    <row r="27" spans="2:9" x14ac:dyDescent="0.5">
      <c r="B27" s="18">
        <v>25</v>
      </c>
      <c r="C27" s="18">
        <v>36666</v>
      </c>
      <c r="D27" s="21">
        <f t="shared" si="0"/>
        <v>10.74574385262</v>
      </c>
    </row>
    <row r="28" spans="2:9" x14ac:dyDescent="0.5">
      <c r="B28" s="18">
        <v>26</v>
      </c>
      <c r="C28" s="18">
        <v>36666</v>
      </c>
      <c r="D28" s="21">
        <f t="shared" si="0"/>
        <v>10.74574385262</v>
      </c>
    </row>
    <row r="29" spans="2:9" x14ac:dyDescent="0.5">
      <c r="B29" s="18">
        <v>27</v>
      </c>
      <c r="C29" s="18">
        <v>36666</v>
      </c>
      <c r="D29" s="21">
        <f t="shared" si="0"/>
        <v>10.74574385262</v>
      </c>
    </row>
    <row r="30" spans="2:9" x14ac:dyDescent="0.5">
      <c r="B30" s="18">
        <v>28</v>
      </c>
      <c r="C30" s="18">
        <v>36666</v>
      </c>
      <c r="D30" s="21">
        <f t="shared" si="0"/>
        <v>10.74574385262</v>
      </c>
    </row>
    <row r="31" spans="2:9" x14ac:dyDescent="0.5">
      <c r="B31" s="18">
        <v>29</v>
      </c>
      <c r="C31" s="18">
        <v>36666</v>
      </c>
      <c r="D31" s="21">
        <f t="shared" si="0"/>
        <v>10.74574385262</v>
      </c>
    </row>
    <row r="32" spans="2:9" x14ac:dyDescent="0.5">
      <c r="B32" s="18">
        <v>30</v>
      </c>
      <c r="C32" s="18">
        <v>36666</v>
      </c>
      <c r="D32" s="21">
        <f t="shared" si="0"/>
        <v>10.74574385262</v>
      </c>
    </row>
    <row r="33" spans="1:4" x14ac:dyDescent="0.5">
      <c r="B33" s="18">
        <v>31</v>
      </c>
      <c r="C33" s="18">
        <v>36666</v>
      </c>
      <c r="D33" s="21">
        <f t="shared" si="0"/>
        <v>10.74574385262</v>
      </c>
    </row>
    <row r="34" spans="1:4" x14ac:dyDescent="0.5">
      <c r="B34" s="18">
        <v>32</v>
      </c>
      <c r="C34" s="18">
        <v>36666</v>
      </c>
      <c r="D34" s="21">
        <f t="shared" si="0"/>
        <v>10.74574385262</v>
      </c>
    </row>
    <row r="35" spans="1:4" x14ac:dyDescent="0.5">
      <c r="B35" s="18">
        <v>33</v>
      </c>
      <c r="C35" s="18">
        <v>36666</v>
      </c>
      <c r="D35" s="21">
        <f t="shared" si="0"/>
        <v>10.74574385262</v>
      </c>
    </row>
    <row r="36" spans="1:4" x14ac:dyDescent="0.5">
      <c r="B36" s="18">
        <v>34</v>
      </c>
      <c r="C36" s="18">
        <v>36666</v>
      </c>
      <c r="D36" s="21">
        <f t="shared" si="0"/>
        <v>10.74574385262</v>
      </c>
    </row>
    <row r="37" spans="1:4" x14ac:dyDescent="0.5">
      <c r="B37" s="18">
        <v>35</v>
      </c>
      <c r="C37" s="18">
        <v>36666</v>
      </c>
      <c r="D37" s="21">
        <f t="shared" si="0"/>
        <v>10.74574385262</v>
      </c>
    </row>
    <row r="38" spans="1:4" x14ac:dyDescent="0.5">
      <c r="B38" s="18">
        <v>36</v>
      </c>
      <c r="C38" s="18">
        <v>36666</v>
      </c>
      <c r="D38" s="21">
        <f t="shared" si="0"/>
        <v>10.74574385262</v>
      </c>
    </row>
    <row r="39" spans="1:4" x14ac:dyDescent="0.5">
      <c r="B39" s="18">
        <v>37</v>
      </c>
      <c r="C39" s="18">
        <v>36666</v>
      </c>
      <c r="D39" s="21">
        <f t="shared" si="0"/>
        <v>10.74574385262</v>
      </c>
    </row>
    <row r="40" spans="1:4" x14ac:dyDescent="0.5">
      <c r="B40" s="18">
        <v>38</v>
      </c>
      <c r="C40" s="18">
        <v>19076</v>
      </c>
      <c r="D40" s="21">
        <f t="shared" si="0"/>
        <v>5.59062373132</v>
      </c>
    </row>
    <row r="41" spans="1:4" x14ac:dyDescent="0.5">
      <c r="A41" s="18">
        <v>5</v>
      </c>
      <c r="B41" s="18">
        <v>1</v>
      </c>
      <c r="C41" s="18">
        <v>48000</v>
      </c>
      <c r="D41" s="21">
        <f t="shared" si="0"/>
        <v>14.067411359999999</v>
      </c>
    </row>
    <row r="42" spans="1:4" x14ac:dyDescent="0.5">
      <c r="B42" s="18">
        <v>2</v>
      </c>
      <c r="C42" s="18">
        <v>48000</v>
      </c>
      <c r="D42" s="21">
        <f t="shared" si="0"/>
        <v>14.067411359999999</v>
      </c>
    </row>
    <row r="43" spans="1:4" x14ac:dyDescent="0.5">
      <c r="B43" s="18">
        <v>3</v>
      </c>
      <c r="C43" s="18">
        <v>48000</v>
      </c>
      <c r="D43" s="21">
        <f t="shared" si="0"/>
        <v>14.067411359999999</v>
      </c>
    </row>
    <row r="44" spans="1:4" x14ac:dyDescent="0.5">
      <c r="B44" s="18">
        <v>4</v>
      </c>
      <c r="C44" s="18">
        <v>48000</v>
      </c>
      <c r="D44" s="21">
        <f t="shared" si="0"/>
        <v>14.067411359999999</v>
      </c>
    </row>
    <row r="45" spans="1:4" x14ac:dyDescent="0.5">
      <c r="B45" s="18">
        <v>5</v>
      </c>
      <c r="C45" s="18">
        <v>48000</v>
      </c>
      <c r="D45" s="21">
        <f t="shared" si="0"/>
        <v>14.067411359999999</v>
      </c>
    </row>
    <row r="46" spans="1:4" x14ac:dyDescent="0.5">
      <c r="B46" s="18">
        <v>6</v>
      </c>
      <c r="C46" s="18">
        <v>48000</v>
      </c>
      <c r="D46" s="21">
        <f t="shared" si="0"/>
        <v>14.067411359999999</v>
      </c>
    </row>
    <row r="47" spans="1:4" x14ac:dyDescent="0.5">
      <c r="A47" s="18">
        <v>6</v>
      </c>
      <c r="B47" s="18">
        <v>1</v>
      </c>
      <c r="C47" s="18">
        <v>36000</v>
      </c>
      <c r="D47" s="21">
        <f t="shared" si="0"/>
        <v>10.550558519999999</v>
      </c>
    </row>
    <row r="48" spans="1:4" x14ac:dyDescent="0.5">
      <c r="B48" s="18">
        <v>2</v>
      </c>
      <c r="C48" s="18">
        <v>36000</v>
      </c>
      <c r="D48" s="21">
        <f t="shared" si="0"/>
        <v>10.550558519999999</v>
      </c>
    </row>
    <row r="49" spans="1:4" x14ac:dyDescent="0.5">
      <c r="B49" s="18">
        <v>3</v>
      </c>
      <c r="C49" s="18">
        <v>36000</v>
      </c>
      <c r="D49" s="21">
        <f t="shared" si="0"/>
        <v>10.550558519999999</v>
      </c>
    </row>
    <row r="50" spans="1:4" x14ac:dyDescent="0.5">
      <c r="B50" s="18">
        <v>4</v>
      </c>
      <c r="C50" s="18">
        <v>36000</v>
      </c>
      <c r="D50" s="21">
        <f t="shared" si="0"/>
        <v>10.550558519999999</v>
      </c>
    </row>
    <row r="51" spans="1:4" x14ac:dyDescent="0.5">
      <c r="B51" s="18">
        <v>5</v>
      </c>
      <c r="C51" s="18">
        <v>36000</v>
      </c>
      <c r="D51" s="21">
        <f t="shared" si="0"/>
        <v>10.550558519999999</v>
      </c>
    </row>
    <row r="52" spans="1:4" x14ac:dyDescent="0.5">
      <c r="B52" s="18">
        <v>6</v>
      </c>
      <c r="C52" s="18">
        <v>36000</v>
      </c>
      <c r="D52" s="21">
        <f t="shared" si="0"/>
        <v>10.550558519999999</v>
      </c>
    </row>
    <row r="53" spans="1:4" x14ac:dyDescent="0.5">
      <c r="B53" s="18">
        <v>7</v>
      </c>
      <c r="C53" s="18">
        <v>36000</v>
      </c>
      <c r="D53" s="21">
        <f t="shared" si="0"/>
        <v>10.550558519999999</v>
      </c>
    </row>
    <row r="54" spans="1:4" x14ac:dyDescent="0.5">
      <c r="B54" s="18">
        <v>8</v>
      </c>
      <c r="C54" s="18">
        <v>36000</v>
      </c>
      <c r="D54" s="21">
        <f t="shared" si="0"/>
        <v>10.550558519999999</v>
      </c>
    </row>
    <row r="55" spans="1:4" x14ac:dyDescent="0.5">
      <c r="B55" s="18">
        <v>9</v>
      </c>
      <c r="C55" s="18">
        <v>36000</v>
      </c>
      <c r="D55" s="21">
        <f t="shared" si="0"/>
        <v>10.550558519999999</v>
      </c>
    </row>
    <row r="56" spans="1:4" x14ac:dyDescent="0.5">
      <c r="B56" s="18">
        <v>10</v>
      </c>
      <c r="C56" s="18">
        <v>36000</v>
      </c>
      <c r="D56" s="21">
        <f t="shared" si="0"/>
        <v>10.550558519999999</v>
      </c>
    </row>
    <row r="57" spans="1:4" x14ac:dyDescent="0.5">
      <c r="B57" s="18">
        <v>11</v>
      </c>
      <c r="C57" s="18">
        <v>36000</v>
      </c>
      <c r="D57" s="21">
        <f t="shared" si="0"/>
        <v>10.550558519999999</v>
      </c>
    </row>
    <row r="58" spans="1:4" x14ac:dyDescent="0.5">
      <c r="B58" s="18">
        <v>12</v>
      </c>
      <c r="C58" s="18">
        <v>36000</v>
      </c>
      <c r="D58" s="21">
        <f t="shared" si="0"/>
        <v>10.550558519999999</v>
      </c>
    </row>
    <row r="59" spans="1:4" x14ac:dyDescent="0.5">
      <c r="B59" s="18">
        <v>13</v>
      </c>
      <c r="C59" s="18">
        <v>36000</v>
      </c>
      <c r="D59" s="21">
        <f t="shared" si="0"/>
        <v>10.550558519999999</v>
      </c>
    </row>
    <row r="60" spans="1:4" x14ac:dyDescent="0.5">
      <c r="B60" s="18">
        <v>14</v>
      </c>
      <c r="C60" s="18">
        <v>36000</v>
      </c>
      <c r="D60" s="21">
        <f t="shared" si="0"/>
        <v>10.550558519999999</v>
      </c>
    </row>
    <row r="61" spans="1:4" x14ac:dyDescent="0.5">
      <c r="B61" s="18">
        <v>15</v>
      </c>
      <c r="C61" s="18">
        <v>36000</v>
      </c>
      <c r="D61" s="21">
        <f t="shared" si="0"/>
        <v>10.550558519999999</v>
      </c>
    </row>
    <row r="62" spans="1:4" x14ac:dyDescent="0.5">
      <c r="B62" s="18">
        <v>16</v>
      </c>
      <c r="C62" s="18">
        <v>50000</v>
      </c>
      <c r="D62" s="21">
        <f t="shared" si="0"/>
        <v>14.653553499999999</v>
      </c>
    </row>
    <row r="63" spans="1:4" x14ac:dyDescent="0.5">
      <c r="B63" s="18">
        <v>17</v>
      </c>
      <c r="C63" s="18">
        <v>40944</v>
      </c>
      <c r="D63" s="21">
        <f t="shared" si="0"/>
        <v>11.999501890079999</v>
      </c>
    </row>
    <row r="64" spans="1:4" x14ac:dyDescent="0.5">
      <c r="A64" s="18" t="s">
        <v>46</v>
      </c>
      <c r="B64" s="18">
        <v>1</v>
      </c>
      <c r="C64" s="18">
        <v>1800</v>
      </c>
      <c r="D64" s="21">
        <f t="shared" ref="D64:D67" si="2">C64*0.00029307107</f>
        <v>0.52752792599999998</v>
      </c>
    </row>
    <row r="65" spans="1:4" x14ac:dyDescent="0.5">
      <c r="B65" s="18">
        <v>2</v>
      </c>
      <c r="C65" s="18">
        <v>1800</v>
      </c>
      <c r="D65" s="21">
        <f t="shared" si="2"/>
        <v>0.52752792599999998</v>
      </c>
    </row>
    <row r="66" spans="1:4" x14ac:dyDescent="0.5">
      <c r="B66" s="18">
        <v>3</v>
      </c>
      <c r="C66" s="18">
        <v>1800</v>
      </c>
      <c r="D66" s="21">
        <f t="shared" si="2"/>
        <v>0.52752792599999998</v>
      </c>
    </row>
    <row r="67" spans="1:4" x14ac:dyDescent="0.5">
      <c r="B67" s="18">
        <v>4</v>
      </c>
      <c r="C67" s="18">
        <v>9000</v>
      </c>
      <c r="D67" s="21">
        <f t="shared" si="2"/>
        <v>2.6376396299999998</v>
      </c>
    </row>
    <row r="68" spans="1:4" x14ac:dyDescent="0.5">
      <c r="A68" s="18">
        <v>1</v>
      </c>
      <c r="B68" s="18">
        <v>1</v>
      </c>
      <c r="C68" s="18">
        <v>36100</v>
      </c>
      <c r="D68" s="21">
        <f t="shared" ref="D68:D93" si="3">C68*0.00029307107</f>
        <v>10.579865627</v>
      </c>
    </row>
    <row r="69" spans="1:4" x14ac:dyDescent="0.5">
      <c r="B69" s="18">
        <v>2</v>
      </c>
      <c r="C69" s="18">
        <v>25000</v>
      </c>
      <c r="D69" s="21">
        <f t="shared" si="3"/>
        <v>7.3267767499999996</v>
      </c>
    </row>
    <row r="70" spans="1:4" x14ac:dyDescent="0.5">
      <c r="B70" s="18">
        <v>3</v>
      </c>
      <c r="C70" s="18">
        <v>50800</v>
      </c>
      <c r="D70" s="21">
        <f t="shared" si="3"/>
        <v>14.888010355999999</v>
      </c>
    </row>
    <row r="71" spans="1:4" x14ac:dyDescent="0.5">
      <c r="B71" s="18">
        <v>4</v>
      </c>
      <c r="C71" s="18">
        <v>32000</v>
      </c>
      <c r="D71" s="21">
        <f t="shared" si="3"/>
        <v>9.3782742399999997</v>
      </c>
    </row>
    <row r="72" spans="1:4" x14ac:dyDescent="0.5">
      <c r="B72" s="18">
        <v>5</v>
      </c>
      <c r="C72" s="18">
        <v>30000</v>
      </c>
      <c r="D72" s="21">
        <f t="shared" si="3"/>
        <v>8.7921320999999999</v>
      </c>
    </row>
    <row r="73" spans="1:4" x14ac:dyDescent="0.5">
      <c r="B73" s="18">
        <v>6</v>
      </c>
      <c r="C73" s="18">
        <v>30000</v>
      </c>
      <c r="D73" s="21">
        <f t="shared" si="3"/>
        <v>8.7921320999999999</v>
      </c>
    </row>
    <row r="74" spans="1:4" x14ac:dyDescent="0.5">
      <c r="B74" s="18">
        <v>7</v>
      </c>
      <c r="C74" s="18">
        <v>24000</v>
      </c>
      <c r="D74" s="21">
        <f t="shared" si="3"/>
        <v>7.0337056799999997</v>
      </c>
    </row>
    <row r="75" spans="1:4" x14ac:dyDescent="0.5">
      <c r="B75" s="18">
        <v>8</v>
      </c>
      <c r="C75" s="18">
        <v>24000</v>
      </c>
      <c r="D75" s="21">
        <f t="shared" si="3"/>
        <v>7.0337056799999997</v>
      </c>
    </row>
    <row r="76" spans="1:4" x14ac:dyDescent="0.5">
      <c r="B76" s="18">
        <v>9</v>
      </c>
      <c r="C76" s="18">
        <v>26881</v>
      </c>
      <c r="D76" s="21">
        <f t="shared" si="3"/>
        <v>7.8780434326700002</v>
      </c>
    </row>
    <row r="77" spans="1:4" x14ac:dyDescent="0.5">
      <c r="B77" s="18">
        <v>10</v>
      </c>
      <c r="C77" s="18">
        <v>19076</v>
      </c>
      <c r="D77" s="21">
        <f t="shared" si="3"/>
        <v>5.59062373132</v>
      </c>
    </row>
    <row r="78" spans="1:4" x14ac:dyDescent="0.5">
      <c r="B78" s="18">
        <v>11</v>
      </c>
      <c r="C78" s="18">
        <v>60000</v>
      </c>
      <c r="D78" s="21">
        <f t="shared" si="3"/>
        <v>17.5842642</v>
      </c>
    </row>
    <row r="79" spans="1:4" x14ac:dyDescent="0.5">
      <c r="B79" s="18">
        <v>12</v>
      </c>
      <c r="C79" s="18">
        <v>60000</v>
      </c>
      <c r="D79" s="21">
        <f t="shared" si="3"/>
        <v>17.5842642</v>
      </c>
    </row>
    <row r="80" spans="1:4" x14ac:dyDescent="0.5">
      <c r="B80" s="18">
        <v>13</v>
      </c>
      <c r="C80" s="18">
        <v>36666</v>
      </c>
      <c r="D80" s="21">
        <f t="shared" si="3"/>
        <v>10.74574385262</v>
      </c>
    </row>
    <row r="81" spans="2:4" x14ac:dyDescent="0.5">
      <c r="B81" s="18">
        <v>14</v>
      </c>
      <c r="C81" s="18">
        <v>36666</v>
      </c>
      <c r="D81" s="21">
        <f t="shared" si="3"/>
        <v>10.74574385262</v>
      </c>
    </row>
    <row r="82" spans="2:4" x14ac:dyDescent="0.5">
      <c r="B82" s="18">
        <v>15</v>
      </c>
      <c r="C82" s="18">
        <v>36666</v>
      </c>
      <c r="D82" s="21">
        <f t="shared" si="3"/>
        <v>10.74574385262</v>
      </c>
    </row>
    <row r="83" spans="2:4" x14ac:dyDescent="0.5">
      <c r="B83" s="18">
        <v>16</v>
      </c>
      <c r="C83" s="18">
        <v>36666</v>
      </c>
      <c r="D83" s="21">
        <f t="shared" si="3"/>
        <v>10.74574385262</v>
      </c>
    </row>
    <row r="84" spans="2:4" x14ac:dyDescent="0.5">
      <c r="B84" s="18">
        <v>17</v>
      </c>
      <c r="C84" s="18">
        <v>36666</v>
      </c>
      <c r="D84" s="21">
        <f t="shared" si="3"/>
        <v>10.74574385262</v>
      </c>
    </row>
    <row r="85" spans="2:4" x14ac:dyDescent="0.5">
      <c r="B85" s="18">
        <v>18</v>
      </c>
      <c r="C85" s="18">
        <v>28000</v>
      </c>
      <c r="D85" s="21">
        <f t="shared" si="3"/>
        <v>8.2059899600000001</v>
      </c>
    </row>
    <row r="86" spans="2:4" x14ac:dyDescent="0.5">
      <c r="B86" s="18">
        <v>19</v>
      </c>
      <c r="C86" s="18">
        <v>13000</v>
      </c>
      <c r="D86" s="21">
        <f t="shared" si="3"/>
        <v>3.8099239099999997</v>
      </c>
    </row>
    <row r="87" spans="2:4" x14ac:dyDescent="0.5">
      <c r="B87" s="18">
        <v>20</v>
      </c>
      <c r="C87" s="18">
        <v>13000</v>
      </c>
      <c r="D87" s="21">
        <f t="shared" si="3"/>
        <v>3.8099239099999997</v>
      </c>
    </row>
    <row r="88" spans="2:4" x14ac:dyDescent="0.5">
      <c r="B88" s="18">
        <v>21</v>
      </c>
      <c r="C88" s="18">
        <v>42000</v>
      </c>
      <c r="D88" s="21">
        <f t="shared" si="3"/>
        <v>12.30898494</v>
      </c>
    </row>
    <row r="89" spans="2:4" x14ac:dyDescent="0.5">
      <c r="B89" s="18">
        <v>22</v>
      </c>
      <c r="C89" s="18">
        <v>60000</v>
      </c>
      <c r="D89" s="21">
        <f t="shared" si="3"/>
        <v>17.5842642</v>
      </c>
    </row>
    <row r="90" spans="2:4" x14ac:dyDescent="0.5">
      <c r="B90" s="18">
        <v>23</v>
      </c>
      <c r="C90" s="18">
        <v>60000</v>
      </c>
      <c r="D90" s="21">
        <f t="shared" si="3"/>
        <v>17.5842642</v>
      </c>
    </row>
    <row r="91" spans="2:4" x14ac:dyDescent="0.5">
      <c r="B91" s="18">
        <v>24</v>
      </c>
      <c r="C91" s="18">
        <v>48000</v>
      </c>
      <c r="D91" s="21">
        <f t="shared" si="3"/>
        <v>14.067411359999999</v>
      </c>
    </row>
    <row r="92" spans="2:4" x14ac:dyDescent="0.5">
      <c r="B92" s="18">
        <v>25</v>
      </c>
      <c r="C92" s="18">
        <v>48000</v>
      </c>
      <c r="D92" s="21">
        <f t="shared" si="3"/>
        <v>14.067411359999999</v>
      </c>
    </row>
    <row r="93" spans="2:4" x14ac:dyDescent="0.5">
      <c r="B93" s="18">
        <v>26</v>
      </c>
      <c r="C93" s="18">
        <v>56000</v>
      </c>
      <c r="D93" s="21">
        <f t="shared" si="3"/>
        <v>16.41197992</v>
      </c>
    </row>
    <row r="94" spans="2:4" x14ac:dyDescent="0.5">
      <c r="B94" s="18">
        <v>27</v>
      </c>
      <c r="C94" s="18">
        <v>56000</v>
      </c>
      <c r="D94" s="21">
        <f t="shared" ref="D94:D158" si="4">C94*0.00029307107</f>
        <v>16.41197992</v>
      </c>
    </row>
    <row r="95" spans="2:4" x14ac:dyDescent="0.5">
      <c r="B95" s="18">
        <v>28</v>
      </c>
      <c r="C95" s="18">
        <v>40780</v>
      </c>
      <c r="D95" s="21">
        <f t="shared" si="4"/>
        <v>11.951438234599999</v>
      </c>
    </row>
    <row r="96" spans="2:4" x14ac:dyDescent="0.5">
      <c r="B96" s="18">
        <v>29</v>
      </c>
      <c r="C96" s="18">
        <v>40780</v>
      </c>
      <c r="D96" s="21">
        <f t="shared" si="4"/>
        <v>11.951438234599999</v>
      </c>
    </row>
    <row r="97" spans="2:4" x14ac:dyDescent="0.5">
      <c r="B97" s="18">
        <v>30</v>
      </c>
      <c r="C97" s="18">
        <v>40780</v>
      </c>
      <c r="D97" s="21">
        <f t="shared" si="4"/>
        <v>11.951438234599999</v>
      </c>
    </row>
    <row r="98" spans="2:4" x14ac:dyDescent="0.5">
      <c r="B98" s="18">
        <v>31</v>
      </c>
      <c r="C98" s="18">
        <v>40780</v>
      </c>
      <c r="D98" s="21">
        <f t="shared" si="4"/>
        <v>11.951438234599999</v>
      </c>
    </row>
    <row r="99" spans="2:4" x14ac:dyDescent="0.5">
      <c r="B99" s="18">
        <v>32</v>
      </c>
      <c r="C99" s="18">
        <v>16143</v>
      </c>
      <c r="D99" s="21">
        <f t="shared" si="4"/>
        <v>4.7310462830099995</v>
      </c>
    </row>
    <row r="100" spans="2:4" x14ac:dyDescent="0.5">
      <c r="B100" s="18">
        <v>33</v>
      </c>
      <c r="C100" s="18">
        <v>36666</v>
      </c>
      <c r="D100" s="21">
        <f t="shared" si="4"/>
        <v>10.74574385262</v>
      </c>
    </row>
    <row r="101" spans="2:4" x14ac:dyDescent="0.5">
      <c r="B101" s="18">
        <v>34</v>
      </c>
      <c r="C101" s="18">
        <v>21200</v>
      </c>
      <c r="D101" s="21">
        <f t="shared" si="4"/>
        <v>6.2131066839999995</v>
      </c>
    </row>
    <row r="102" spans="2:4" x14ac:dyDescent="0.5">
      <c r="B102" s="18">
        <v>35</v>
      </c>
      <c r="C102" s="18">
        <v>21200</v>
      </c>
      <c r="D102" s="21">
        <f t="shared" si="4"/>
        <v>6.2131066839999995</v>
      </c>
    </row>
    <row r="103" spans="2:4" x14ac:dyDescent="0.5">
      <c r="B103" s="18">
        <v>36</v>
      </c>
      <c r="C103" s="18">
        <v>48000</v>
      </c>
      <c r="D103" s="21">
        <f t="shared" si="4"/>
        <v>14.067411359999999</v>
      </c>
    </row>
    <row r="104" spans="2:4" x14ac:dyDescent="0.5">
      <c r="B104" s="18">
        <v>37</v>
      </c>
      <c r="C104" s="18">
        <v>40000</v>
      </c>
      <c r="D104" s="21">
        <f t="shared" si="4"/>
        <v>11.7228428</v>
      </c>
    </row>
    <row r="105" spans="2:4" x14ac:dyDescent="0.5">
      <c r="B105" s="18">
        <v>38</v>
      </c>
      <c r="C105" s="18">
        <v>9000</v>
      </c>
      <c r="D105" s="21">
        <f t="shared" si="4"/>
        <v>2.6376396299999998</v>
      </c>
    </row>
    <row r="106" spans="2:4" x14ac:dyDescent="0.5">
      <c r="B106" s="18">
        <v>39</v>
      </c>
      <c r="C106" s="18">
        <v>9000</v>
      </c>
      <c r="D106" s="21">
        <f t="shared" si="4"/>
        <v>2.6376396299999998</v>
      </c>
    </row>
    <row r="107" spans="2:4" x14ac:dyDescent="0.5">
      <c r="B107" s="18">
        <v>40</v>
      </c>
      <c r="C107" s="18">
        <v>9000</v>
      </c>
      <c r="D107" s="21">
        <f t="shared" si="4"/>
        <v>2.6376396299999998</v>
      </c>
    </row>
    <row r="108" spans="2:4" x14ac:dyDescent="0.5">
      <c r="B108" s="18">
        <v>41</v>
      </c>
      <c r="C108" s="18">
        <v>9000</v>
      </c>
      <c r="D108" s="21">
        <f t="shared" si="4"/>
        <v>2.6376396299999998</v>
      </c>
    </row>
    <row r="109" spans="2:4" x14ac:dyDescent="0.5">
      <c r="B109" s="18">
        <v>42</v>
      </c>
      <c r="C109" s="18">
        <v>40000</v>
      </c>
      <c r="D109" s="21">
        <f t="shared" si="4"/>
        <v>11.7228428</v>
      </c>
    </row>
    <row r="110" spans="2:4" x14ac:dyDescent="0.5">
      <c r="B110" s="18">
        <v>43</v>
      </c>
      <c r="C110" s="18">
        <v>9000</v>
      </c>
      <c r="D110" s="21">
        <f t="shared" si="4"/>
        <v>2.6376396299999998</v>
      </c>
    </row>
    <row r="111" spans="2:4" x14ac:dyDescent="0.5">
      <c r="B111" s="18">
        <v>44</v>
      </c>
      <c r="C111" s="18">
        <v>25000</v>
      </c>
      <c r="D111" s="21">
        <f t="shared" si="4"/>
        <v>7.3267767499999996</v>
      </c>
    </row>
    <row r="112" spans="2:4" x14ac:dyDescent="0.5">
      <c r="B112" s="18">
        <v>45</v>
      </c>
      <c r="C112" s="18">
        <v>18000</v>
      </c>
      <c r="D112" s="21">
        <f t="shared" si="4"/>
        <v>5.2752792599999996</v>
      </c>
    </row>
    <row r="113" spans="1:4" x14ac:dyDescent="0.5">
      <c r="B113" s="18">
        <v>46</v>
      </c>
      <c r="C113" s="18">
        <v>48000</v>
      </c>
      <c r="D113" s="21">
        <f t="shared" si="4"/>
        <v>14.067411359999999</v>
      </c>
    </row>
    <row r="114" spans="1:4" x14ac:dyDescent="0.5">
      <c r="B114" s="18">
        <v>47</v>
      </c>
      <c r="C114" s="18">
        <v>60000</v>
      </c>
      <c r="D114" s="21">
        <f t="shared" si="4"/>
        <v>17.5842642</v>
      </c>
    </row>
    <row r="115" spans="1:4" x14ac:dyDescent="0.5">
      <c r="B115" s="18">
        <v>48</v>
      </c>
      <c r="C115" s="18">
        <v>36000</v>
      </c>
      <c r="D115" s="21">
        <f t="shared" si="4"/>
        <v>10.550558519999999</v>
      </c>
    </row>
    <row r="116" spans="1:4" x14ac:dyDescent="0.5">
      <c r="B116" s="18">
        <v>49</v>
      </c>
      <c r="C116" s="18">
        <v>60000</v>
      </c>
      <c r="D116" s="21">
        <f t="shared" si="4"/>
        <v>17.5842642</v>
      </c>
    </row>
    <row r="117" spans="1:4" x14ac:dyDescent="0.5">
      <c r="B117" s="18">
        <v>50</v>
      </c>
      <c r="C117" s="18">
        <v>60000</v>
      </c>
      <c r="D117" s="21">
        <f t="shared" si="4"/>
        <v>17.5842642</v>
      </c>
    </row>
    <row r="118" spans="1:4" x14ac:dyDescent="0.5">
      <c r="B118" s="18">
        <v>51</v>
      </c>
      <c r="C118" s="18">
        <v>30150</v>
      </c>
      <c r="D118" s="21">
        <f t="shared" si="4"/>
        <v>8.8360927604999997</v>
      </c>
    </row>
    <row r="119" spans="1:4" x14ac:dyDescent="0.5">
      <c r="B119" s="18">
        <v>52</v>
      </c>
      <c r="C119" s="18">
        <v>30150</v>
      </c>
      <c r="D119" s="21">
        <f t="shared" si="4"/>
        <v>8.8360927604999997</v>
      </c>
    </row>
    <row r="120" spans="1:4" x14ac:dyDescent="0.5">
      <c r="B120" s="18">
        <v>53</v>
      </c>
      <c r="C120" s="18">
        <v>30150</v>
      </c>
      <c r="D120" s="21">
        <f t="shared" si="4"/>
        <v>8.8360927604999997</v>
      </c>
    </row>
    <row r="121" spans="1:4" x14ac:dyDescent="0.5">
      <c r="B121" s="18">
        <v>54</v>
      </c>
      <c r="C121" s="18">
        <v>30150</v>
      </c>
      <c r="D121" s="21">
        <f t="shared" si="4"/>
        <v>8.8360927604999997</v>
      </c>
    </row>
    <row r="122" spans="1:4" x14ac:dyDescent="0.5">
      <c r="A122" s="18">
        <v>9</v>
      </c>
      <c r="B122" s="18">
        <v>1</v>
      </c>
      <c r="C122" s="18">
        <v>25000</v>
      </c>
      <c r="D122" s="21">
        <f t="shared" si="4"/>
        <v>7.3267767499999996</v>
      </c>
    </row>
    <row r="123" spans="1:4" x14ac:dyDescent="0.5">
      <c r="B123" s="18">
        <v>2</v>
      </c>
      <c r="C123" s="18">
        <v>9000</v>
      </c>
      <c r="D123" s="21">
        <f t="shared" si="4"/>
        <v>2.6376396299999998</v>
      </c>
    </row>
    <row r="124" spans="1:4" x14ac:dyDescent="0.5">
      <c r="B124" s="18">
        <v>3</v>
      </c>
      <c r="C124" s="18">
        <v>9000</v>
      </c>
      <c r="D124" s="21">
        <f t="shared" si="4"/>
        <v>2.6376396299999998</v>
      </c>
    </row>
    <row r="125" spans="1:4" x14ac:dyDescent="0.5">
      <c r="B125" s="18">
        <v>4</v>
      </c>
      <c r="C125" s="18">
        <v>25000</v>
      </c>
      <c r="D125" s="21">
        <f t="shared" si="4"/>
        <v>7.3267767499999996</v>
      </c>
    </row>
    <row r="126" spans="1:4" x14ac:dyDescent="0.5">
      <c r="B126" s="18">
        <v>5</v>
      </c>
      <c r="C126" s="18">
        <v>25000</v>
      </c>
      <c r="D126" s="21">
        <f t="shared" si="4"/>
        <v>7.3267767499999996</v>
      </c>
    </row>
    <row r="127" spans="1:4" x14ac:dyDescent="0.5">
      <c r="B127" s="18">
        <v>6</v>
      </c>
      <c r="C127" s="18">
        <v>25000</v>
      </c>
      <c r="D127" s="21">
        <f t="shared" si="4"/>
        <v>7.3267767499999996</v>
      </c>
    </row>
    <row r="128" spans="1:4" x14ac:dyDescent="0.5">
      <c r="B128" s="18">
        <v>7</v>
      </c>
      <c r="C128" s="18">
        <v>33000</v>
      </c>
      <c r="D128" s="21">
        <f t="shared" si="4"/>
        <v>9.6713453099999995</v>
      </c>
    </row>
    <row r="129" spans="2:4" x14ac:dyDescent="0.5">
      <c r="B129" s="18">
        <v>8</v>
      </c>
      <c r="C129" s="18">
        <v>33000</v>
      </c>
      <c r="D129" s="21">
        <f t="shared" si="4"/>
        <v>9.6713453099999995</v>
      </c>
    </row>
    <row r="130" spans="2:4" x14ac:dyDescent="0.5">
      <c r="B130" s="18">
        <v>9</v>
      </c>
      <c r="C130" s="18">
        <v>40000</v>
      </c>
      <c r="D130" s="21">
        <f t="shared" si="4"/>
        <v>11.7228428</v>
      </c>
    </row>
    <row r="131" spans="2:4" x14ac:dyDescent="0.5">
      <c r="B131" s="18">
        <v>10</v>
      </c>
      <c r="C131" s="18">
        <v>40000</v>
      </c>
      <c r="D131" s="21">
        <f t="shared" si="4"/>
        <v>11.7228428</v>
      </c>
    </row>
    <row r="132" spans="2:4" x14ac:dyDescent="0.5">
      <c r="B132" s="18">
        <v>11</v>
      </c>
      <c r="C132" s="18">
        <v>12000</v>
      </c>
      <c r="D132" s="21">
        <f t="shared" si="4"/>
        <v>3.5168528399999999</v>
      </c>
    </row>
    <row r="133" spans="2:4" x14ac:dyDescent="0.5">
      <c r="B133" s="18">
        <v>12</v>
      </c>
      <c r="C133" s="18">
        <v>40000</v>
      </c>
      <c r="D133" s="21">
        <f t="shared" si="4"/>
        <v>11.7228428</v>
      </c>
    </row>
    <row r="134" spans="2:4" x14ac:dyDescent="0.5">
      <c r="B134" s="18">
        <v>13</v>
      </c>
      <c r="C134" s="18">
        <v>48000</v>
      </c>
      <c r="D134" s="21">
        <f t="shared" si="4"/>
        <v>14.067411359999999</v>
      </c>
    </row>
    <row r="135" spans="2:4" x14ac:dyDescent="0.5">
      <c r="B135" s="18">
        <v>14</v>
      </c>
      <c r="C135" s="18">
        <v>33000</v>
      </c>
      <c r="D135" s="21">
        <f t="shared" si="4"/>
        <v>9.6713453099999995</v>
      </c>
    </row>
    <row r="136" spans="2:4" x14ac:dyDescent="0.5">
      <c r="B136" s="18">
        <v>15</v>
      </c>
      <c r="C136" s="18">
        <v>24000</v>
      </c>
      <c r="D136" s="21">
        <f t="shared" si="4"/>
        <v>7.0337056799999997</v>
      </c>
    </row>
    <row r="137" spans="2:4" x14ac:dyDescent="0.5">
      <c r="B137" s="18">
        <v>16</v>
      </c>
      <c r="C137" s="18">
        <v>24000</v>
      </c>
      <c r="D137" s="21">
        <f t="shared" si="4"/>
        <v>7.0337056799999997</v>
      </c>
    </row>
    <row r="138" spans="2:4" x14ac:dyDescent="0.5">
      <c r="B138" s="18">
        <v>17</v>
      </c>
      <c r="C138" s="18">
        <v>33000</v>
      </c>
      <c r="D138" s="21">
        <f t="shared" si="4"/>
        <v>9.6713453099999995</v>
      </c>
    </row>
    <row r="139" spans="2:4" x14ac:dyDescent="0.5">
      <c r="B139" s="18">
        <v>18</v>
      </c>
      <c r="C139" s="18">
        <v>33000</v>
      </c>
      <c r="D139" s="21">
        <f t="shared" si="4"/>
        <v>9.6713453099999995</v>
      </c>
    </row>
    <row r="140" spans="2:4" x14ac:dyDescent="0.5">
      <c r="B140" s="18">
        <v>19</v>
      </c>
      <c r="C140" s="18">
        <v>12647</v>
      </c>
      <c r="D140" s="21">
        <f t="shared" si="4"/>
        <v>3.7064698222899999</v>
      </c>
    </row>
    <row r="141" spans="2:4" x14ac:dyDescent="0.5">
      <c r="B141" s="18">
        <v>20</v>
      </c>
      <c r="C141" s="18">
        <v>26176</v>
      </c>
      <c r="D141" s="21">
        <f t="shared" si="4"/>
        <v>7.6714283283200002</v>
      </c>
    </row>
    <row r="142" spans="2:4" x14ac:dyDescent="0.5">
      <c r="B142" s="18">
        <v>21</v>
      </c>
      <c r="C142" s="18">
        <v>36065</v>
      </c>
      <c r="D142" s="21">
        <f t="shared" si="4"/>
        <v>10.569608139550001</v>
      </c>
    </row>
    <row r="143" spans="2:4" x14ac:dyDescent="0.5">
      <c r="B143" s="18">
        <v>22</v>
      </c>
      <c r="C143" s="18">
        <v>36065</v>
      </c>
      <c r="D143" s="21">
        <f t="shared" si="4"/>
        <v>10.569608139550001</v>
      </c>
    </row>
    <row r="144" spans="2:4" x14ac:dyDescent="0.5">
      <c r="B144" s="18">
        <v>23</v>
      </c>
      <c r="C144" s="18">
        <v>36065</v>
      </c>
      <c r="D144" s="21">
        <f t="shared" si="4"/>
        <v>10.569608139550001</v>
      </c>
    </row>
    <row r="145" spans="2:4" x14ac:dyDescent="0.5">
      <c r="B145" s="18">
        <v>24</v>
      </c>
      <c r="C145" s="18">
        <v>36065</v>
      </c>
      <c r="D145" s="21">
        <f t="shared" si="4"/>
        <v>10.569608139550001</v>
      </c>
    </row>
    <row r="146" spans="2:4" x14ac:dyDescent="0.5">
      <c r="B146" s="18">
        <v>25</v>
      </c>
      <c r="C146" s="18">
        <v>36065</v>
      </c>
      <c r="D146" s="21">
        <f t="shared" si="4"/>
        <v>10.569608139550001</v>
      </c>
    </row>
    <row r="147" spans="2:4" x14ac:dyDescent="0.5">
      <c r="B147" s="18">
        <v>26</v>
      </c>
      <c r="C147" s="18">
        <v>36065</v>
      </c>
      <c r="D147" s="21">
        <f t="shared" si="4"/>
        <v>10.569608139550001</v>
      </c>
    </row>
    <row r="148" spans="2:4" x14ac:dyDescent="0.5">
      <c r="B148" s="18">
        <v>27</v>
      </c>
      <c r="C148" s="18">
        <v>12647</v>
      </c>
      <c r="D148" s="21">
        <f t="shared" si="4"/>
        <v>3.7064698222899999</v>
      </c>
    </row>
    <row r="149" spans="2:4" x14ac:dyDescent="0.5">
      <c r="B149" s="18">
        <v>28</v>
      </c>
      <c r="C149" s="18">
        <v>26176</v>
      </c>
      <c r="D149" s="21">
        <f t="shared" si="4"/>
        <v>7.6714283283200002</v>
      </c>
    </row>
    <row r="150" spans="2:4" x14ac:dyDescent="0.5">
      <c r="B150" s="18">
        <v>29</v>
      </c>
      <c r="C150" s="18">
        <v>36065</v>
      </c>
      <c r="D150" s="21">
        <f t="shared" si="4"/>
        <v>10.569608139550001</v>
      </c>
    </row>
    <row r="151" spans="2:4" x14ac:dyDescent="0.5">
      <c r="B151" s="18">
        <v>30</v>
      </c>
      <c r="C151" s="18">
        <v>36065</v>
      </c>
      <c r="D151" s="21">
        <f t="shared" si="4"/>
        <v>10.569608139550001</v>
      </c>
    </row>
    <row r="152" spans="2:4" x14ac:dyDescent="0.5">
      <c r="B152" s="18">
        <v>31</v>
      </c>
      <c r="C152" s="18">
        <v>36065</v>
      </c>
      <c r="D152" s="21">
        <f t="shared" si="4"/>
        <v>10.569608139550001</v>
      </c>
    </row>
    <row r="153" spans="2:4" x14ac:dyDescent="0.5">
      <c r="B153" s="18">
        <v>32</v>
      </c>
      <c r="C153" s="18">
        <v>36065</v>
      </c>
      <c r="D153" s="21">
        <f t="shared" si="4"/>
        <v>10.569608139550001</v>
      </c>
    </row>
    <row r="154" spans="2:4" x14ac:dyDescent="0.5">
      <c r="B154" s="18">
        <v>33</v>
      </c>
      <c r="C154" s="18">
        <v>36065</v>
      </c>
      <c r="D154" s="21">
        <f t="shared" si="4"/>
        <v>10.569608139550001</v>
      </c>
    </row>
    <row r="155" spans="2:4" x14ac:dyDescent="0.5">
      <c r="B155" s="18">
        <v>34</v>
      </c>
      <c r="C155" s="18">
        <v>36065</v>
      </c>
      <c r="D155" s="21">
        <f t="shared" si="4"/>
        <v>10.569608139550001</v>
      </c>
    </row>
    <row r="156" spans="2:4" x14ac:dyDescent="0.5">
      <c r="B156" s="18">
        <v>35</v>
      </c>
      <c r="C156" s="18">
        <v>36000</v>
      </c>
      <c r="D156" s="21">
        <f t="shared" si="4"/>
        <v>10.550558519999999</v>
      </c>
    </row>
    <row r="157" spans="2:4" x14ac:dyDescent="0.5">
      <c r="B157" s="18">
        <v>36</v>
      </c>
      <c r="C157" s="18">
        <v>24000</v>
      </c>
      <c r="D157" s="21">
        <f t="shared" si="4"/>
        <v>7.0337056799999997</v>
      </c>
    </row>
    <row r="158" spans="2:4" x14ac:dyDescent="0.5">
      <c r="B158" s="18">
        <v>37</v>
      </c>
      <c r="C158" s="18">
        <v>18000</v>
      </c>
      <c r="D158" s="21">
        <f t="shared" si="4"/>
        <v>5.2752792599999996</v>
      </c>
    </row>
    <row r="159" spans="2:4" x14ac:dyDescent="0.5">
      <c r="B159" s="18">
        <v>38</v>
      </c>
      <c r="C159" s="18">
        <v>9000</v>
      </c>
      <c r="D159" s="21">
        <f t="shared" ref="D159:D189" si="5">C159*0.00029307107</f>
        <v>2.6376396299999998</v>
      </c>
    </row>
    <row r="160" spans="2:4" x14ac:dyDescent="0.5">
      <c r="B160" s="18">
        <v>39</v>
      </c>
      <c r="C160" s="18">
        <v>9000</v>
      </c>
      <c r="D160" s="21">
        <f t="shared" si="5"/>
        <v>2.6376396299999998</v>
      </c>
    </row>
    <row r="161" spans="1:4" x14ac:dyDescent="0.5">
      <c r="A161" s="18">
        <v>11</v>
      </c>
      <c r="B161" s="18">
        <v>1</v>
      </c>
      <c r="C161" s="18">
        <v>18000</v>
      </c>
      <c r="D161" s="21">
        <f t="shared" si="5"/>
        <v>5.2752792599999996</v>
      </c>
    </row>
    <row r="162" spans="1:4" x14ac:dyDescent="0.5">
      <c r="B162" s="18">
        <v>2</v>
      </c>
      <c r="C162" s="18">
        <v>18000</v>
      </c>
      <c r="D162" s="21">
        <f t="shared" si="5"/>
        <v>5.2752792599999996</v>
      </c>
    </row>
    <row r="163" spans="1:4" x14ac:dyDescent="0.5">
      <c r="B163" s="18">
        <v>3</v>
      </c>
      <c r="C163" s="18">
        <v>30000</v>
      </c>
      <c r="D163" s="21">
        <f t="shared" si="5"/>
        <v>8.7921320999999999</v>
      </c>
    </row>
    <row r="164" spans="1:4" x14ac:dyDescent="0.5">
      <c r="B164" s="18">
        <v>4</v>
      </c>
      <c r="C164" s="18">
        <v>30000</v>
      </c>
      <c r="D164" s="21">
        <f t="shared" si="5"/>
        <v>8.7921320999999999</v>
      </c>
    </row>
    <row r="165" spans="1:4" x14ac:dyDescent="0.5">
      <c r="B165" s="18">
        <v>5</v>
      </c>
      <c r="C165" s="19">
        <v>30000</v>
      </c>
      <c r="D165" s="21">
        <f t="shared" si="5"/>
        <v>8.7921320999999999</v>
      </c>
    </row>
    <row r="166" spans="1:4" x14ac:dyDescent="0.5">
      <c r="B166" s="18">
        <v>6</v>
      </c>
      <c r="C166" s="19">
        <v>18000</v>
      </c>
      <c r="D166" s="21">
        <f t="shared" si="5"/>
        <v>5.2752792599999996</v>
      </c>
    </row>
    <row r="167" spans="1:4" x14ac:dyDescent="0.5">
      <c r="B167" s="18">
        <v>7</v>
      </c>
      <c r="C167" s="19">
        <v>18000</v>
      </c>
      <c r="D167" s="21">
        <f t="shared" si="5"/>
        <v>5.2752792599999996</v>
      </c>
    </row>
    <row r="168" spans="1:4" x14ac:dyDescent="0.5">
      <c r="B168" s="18">
        <v>8</v>
      </c>
      <c r="C168" s="19">
        <v>18000</v>
      </c>
      <c r="D168" s="21">
        <f t="shared" si="5"/>
        <v>5.2752792599999996</v>
      </c>
    </row>
    <row r="169" spans="1:4" x14ac:dyDescent="0.5">
      <c r="B169" s="18">
        <v>9</v>
      </c>
      <c r="C169" s="19">
        <v>18000</v>
      </c>
      <c r="D169" s="21">
        <f t="shared" si="5"/>
        <v>5.2752792599999996</v>
      </c>
    </row>
    <row r="170" spans="1:4" x14ac:dyDescent="0.5">
      <c r="B170" s="18">
        <v>10</v>
      </c>
      <c r="C170" s="19">
        <v>30000</v>
      </c>
      <c r="D170" s="21">
        <f t="shared" si="5"/>
        <v>8.7921320999999999</v>
      </c>
    </row>
    <row r="171" spans="1:4" x14ac:dyDescent="0.5">
      <c r="B171" s="18">
        <v>11</v>
      </c>
      <c r="C171" s="19">
        <v>13000</v>
      </c>
      <c r="D171" s="21">
        <f t="shared" si="5"/>
        <v>3.8099239099999997</v>
      </c>
    </row>
    <row r="172" spans="1:4" x14ac:dyDescent="0.5">
      <c r="A172" s="18">
        <v>16</v>
      </c>
      <c r="B172" s="18">
        <v>1</v>
      </c>
      <c r="C172" s="19">
        <v>24000</v>
      </c>
      <c r="D172" s="21">
        <f t="shared" si="5"/>
        <v>7.0337056799999997</v>
      </c>
    </row>
    <row r="173" spans="1:4" x14ac:dyDescent="0.5">
      <c r="B173" s="18">
        <v>2</v>
      </c>
      <c r="C173" s="19">
        <v>18000</v>
      </c>
      <c r="D173" s="21">
        <f t="shared" si="5"/>
        <v>5.2752792599999996</v>
      </c>
    </row>
    <row r="174" spans="1:4" x14ac:dyDescent="0.5">
      <c r="A174" s="18">
        <v>1</v>
      </c>
      <c r="B174" s="18">
        <v>1</v>
      </c>
      <c r="C174" s="19">
        <v>36666</v>
      </c>
      <c r="D174" s="21">
        <f t="shared" si="5"/>
        <v>10.74574385262</v>
      </c>
    </row>
    <row r="175" spans="1:4" x14ac:dyDescent="0.5">
      <c r="B175" s="18">
        <v>2</v>
      </c>
      <c r="C175" s="19">
        <v>36666</v>
      </c>
      <c r="D175" s="21">
        <f t="shared" si="5"/>
        <v>10.74574385262</v>
      </c>
    </row>
    <row r="176" spans="1:4" x14ac:dyDescent="0.5">
      <c r="B176" s="18">
        <v>3</v>
      </c>
      <c r="C176" s="19">
        <v>36666</v>
      </c>
      <c r="D176" s="21">
        <f t="shared" si="5"/>
        <v>10.74574385262</v>
      </c>
    </row>
    <row r="177" spans="2:4" x14ac:dyDescent="0.5">
      <c r="B177" s="18">
        <v>4</v>
      </c>
      <c r="C177" s="19">
        <v>36666</v>
      </c>
      <c r="D177" s="21">
        <f t="shared" si="5"/>
        <v>10.74574385262</v>
      </c>
    </row>
    <row r="178" spans="2:4" x14ac:dyDescent="0.5">
      <c r="B178" s="18">
        <v>5</v>
      </c>
      <c r="C178" s="19">
        <v>36666</v>
      </c>
      <c r="D178" s="21">
        <f t="shared" si="5"/>
        <v>10.74574385262</v>
      </c>
    </row>
    <row r="179" spans="2:4" x14ac:dyDescent="0.5">
      <c r="B179" s="18">
        <v>6</v>
      </c>
      <c r="C179" s="19">
        <v>13000</v>
      </c>
      <c r="D179" s="21">
        <f t="shared" si="5"/>
        <v>3.8099239099999997</v>
      </c>
    </row>
    <row r="180" spans="2:4" x14ac:dyDescent="0.5">
      <c r="B180" s="18">
        <v>7</v>
      </c>
      <c r="C180" s="19">
        <v>13000</v>
      </c>
      <c r="D180" s="21">
        <f t="shared" si="5"/>
        <v>3.8099239099999997</v>
      </c>
    </row>
    <row r="181" spans="2:4" x14ac:dyDescent="0.5">
      <c r="B181" s="18">
        <v>8</v>
      </c>
      <c r="C181" s="19">
        <v>13000</v>
      </c>
      <c r="D181" s="21">
        <f t="shared" si="5"/>
        <v>3.8099239099999997</v>
      </c>
    </row>
    <row r="182" spans="2:4" x14ac:dyDescent="0.5">
      <c r="B182" s="18">
        <v>9</v>
      </c>
      <c r="C182" s="19">
        <v>13000</v>
      </c>
      <c r="D182" s="21">
        <f t="shared" si="5"/>
        <v>3.8099239099999997</v>
      </c>
    </row>
    <row r="183" spans="2:4" x14ac:dyDescent="0.5">
      <c r="B183" s="18">
        <v>10</v>
      </c>
      <c r="C183" s="19">
        <v>18000</v>
      </c>
      <c r="D183" s="21">
        <f t="shared" si="5"/>
        <v>5.2752792599999996</v>
      </c>
    </row>
    <row r="184" spans="2:4" x14ac:dyDescent="0.5">
      <c r="B184" s="18">
        <v>11</v>
      </c>
      <c r="C184" s="19">
        <v>13000</v>
      </c>
      <c r="D184" s="21">
        <f t="shared" si="5"/>
        <v>3.8099239099999997</v>
      </c>
    </row>
    <row r="185" spans="2:4" x14ac:dyDescent="0.5">
      <c r="B185" s="18">
        <v>12</v>
      </c>
      <c r="C185" s="19">
        <v>9000</v>
      </c>
      <c r="D185" s="21">
        <f t="shared" si="5"/>
        <v>2.6376396299999998</v>
      </c>
    </row>
    <row r="186" spans="2:4" x14ac:dyDescent="0.5">
      <c r="B186" s="18">
        <v>13</v>
      </c>
      <c r="C186" s="19">
        <v>9000</v>
      </c>
      <c r="D186" s="21">
        <f t="shared" si="5"/>
        <v>2.6376396299999998</v>
      </c>
    </row>
    <row r="187" spans="2:4" x14ac:dyDescent="0.5">
      <c r="B187" s="18">
        <v>14</v>
      </c>
      <c r="C187" s="19">
        <v>9000</v>
      </c>
      <c r="D187" s="21">
        <f t="shared" si="5"/>
        <v>2.6376396299999998</v>
      </c>
    </row>
    <row r="188" spans="2:4" x14ac:dyDescent="0.5">
      <c r="B188" s="18">
        <v>15</v>
      </c>
      <c r="C188" s="19">
        <v>13000</v>
      </c>
      <c r="D188" s="21">
        <f t="shared" si="5"/>
        <v>3.8099239099999997</v>
      </c>
    </row>
    <row r="189" spans="2:4" x14ac:dyDescent="0.5">
      <c r="B189" s="18">
        <v>16</v>
      </c>
      <c r="C189" s="19">
        <v>18000</v>
      </c>
      <c r="D189" s="21">
        <f t="shared" si="5"/>
        <v>5.2752792599999996</v>
      </c>
    </row>
    <row r="190" spans="2:4" x14ac:dyDescent="0.5">
      <c r="B190" s="18" t="s">
        <v>38</v>
      </c>
      <c r="C190" s="20">
        <f>SUM(C3:C189)</f>
        <v>6474770</v>
      </c>
      <c r="D190" s="47">
        <f>C190*0.00029307107</f>
        <v>1897.5677719038999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4"/>
  <sheetViews>
    <sheetView workbookViewId="0">
      <selection activeCell="B14" sqref="B14"/>
    </sheetView>
  </sheetViews>
  <sheetFormatPr defaultRowHeight="14.25" x14ac:dyDescent="0.2"/>
  <cols>
    <col min="1" max="1" width="7" customWidth="1"/>
    <col min="2" max="2" width="16.75" customWidth="1"/>
    <col min="3" max="3" width="11.375" bestFit="1" customWidth="1"/>
  </cols>
  <sheetData>
    <row r="2" spans="1:3" x14ac:dyDescent="0.2">
      <c r="A2" t="s">
        <v>45</v>
      </c>
      <c r="B2" t="s">
        <v>43</v>
      </c>
      <c r="C2" t="s">
        <v>44</v>
      </c>
    </row>
    <row r="3" spans="1:3" x14ac:dyDescent="0.2">
      <c r="A3">
        <v>1</v>
      </c>
      <c r="B3">
        <v>136</v>
      </c>
      <c r="C3" s="24">
        <v>41480</v>
      </c>
    </row>
    <row r="4" spans="1:3" x14ac:dyDescent="0.2">
      <c r="A4">
        <v>2</v>
      </c>
      <c r="B4">
        <v>136</v>
      </c>
      <c r="C4" s="24">
        <v>41480</v>
      </c>
    </row>
    <row r="5" spans="1:3" x14ac:dyDescent="0.2">
      <c r="A5">
        <v>3</v>
      </c>
      <c r="B5">
        <v>136</v>
      </c>
      <c r="C5" s="24">
        <v>41480</v>
      </c>
    </row>
    <row r="6" spans="1:3" x14ac:dyDescent="0.2">
      <c r="A6">
        <v>4</v>
      </c>
      <c r="B6">
        <v>136</v>
      </c>
      <c r="C6" s="24">
        <v>41480</v>
      </c>
    </row>
    <row r="7" spans="1:3" x14ac:dyDescent="0.2">
      <c r="A7">
        <v>5</v>
      </c>
      <c r="B7">
        <v>136</v>
      </c>
      <c r="C7" s="24">
        <v>41480</v>
      </c>
    </row>
    <row r="8" spans="1:3" x14ac:dyDescent="0.2">
      <c r="A8">
        <v>6</v>
      </c>
      <c r="B8">
        <v>136</v>
      </c>
      <c r="C8" s="24">
        <v>41480</v>
      </c>
    </row>
    <row r="9" spans="1:3" x14ac:dyDescent="0.2">
      <c r="A9" t="s">
        <v>38</v>
      </c>
      <c r="B9">
        <f>SUM(B3:B8)</f>
        <v>816</v>
      </c>
      <c r="C9" s="24">
        <f>SUM(C3:C8)</f>
        <v>248880</v>
      </c>
    </row>
    <row r="11" spans="1:3" x14ac:dyDescent="0.2">
      <c r="A11" t="s">
        <v>15</v>
      </c>
      <c r="B11">
        <v>19000</v>
      </c>
      <c r="C11" t="s">
        <v>49</v>
      </c>
    </row>
    <row r="12" spans="1:3" x14ac:dyDescent="0.2">
      <c r="A12" t="s">
        <v>25</v>
      </c>
      <c r="B12">
        <v>816</v>
      </c>
      <c r="C12" t="s">
        <v>50</v>
      </c>
    </row>
    <row r="13" spans="1:3" x14ac:dyDescent="0.2">
      <c r="B13">
        <v>2.9307106999999999E-4</v>
      </c>
      <c r="C13" t="s">
        <v>51</v>
      </c>
    </row>
    <row r="14" spans="1:3" x14ac:dyDescent="0.2">
      <c r="A14" t="s">
        <v>15</v>
      </c>
      <c r="B14" s="48">
        <f>ROUND(B11*B12*B13,2)</f>
        <v>4543.7700000000004</v>
      </c>
      <c r="C14" t="s">
        <v>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3"/>
  <sheetViews>
    <sheetView workbookViewId="0">
      <selection activeCell="E11" sqref="E11"/>
    </sheetView>
  </sheetViews>
  <sheetFormatPr defaultRowHeight="14.25" x14ac:dyDescent="0.2"/>
  <cols>
    <col min="2" max="2" width="13.125" bestFit="1" customWidth="1"/>
    <col min="7" max="7" width="13.75" customWidth="1"/>
  </cols>
  <sheetData>
    <row r="3" spans="1:8" x14ac:dyDescent="0.2">
      <c r="A3" t="s">
        <v>52</v>
      </c>
      <c r="B3" s="24">
        <v>2919000</v>
      </c>
      <c r="C3" t="s">
        <v>34</v>
      </c>
    </row>
    <row r="4" spans="1:8" x14ac:dyDescent="0.2">
      <c r="B4" s="24"/>
    </row>
    <row r="5" spans="1:8" x14ac:dyDescent="0.2">
      <c r="B5" t="s">
        <v>63</v>
      </c>
      <c r="C5" s="55">
        <f>รายการคำนวณ!C11</f>
        <v>3.89</v>
      </c>
      <c r="D5" t="s">
        <v>62</v>
      </c>
    </row>
    <row r="6" spans="1:8" x14ac:dyDescent="0.2">
      <c r="B6" t="s">
        <v>64</v>
      </c>
      <c r="C6">
        <v>365</v>
      </c>
      <c r="D6" t="s">
        <v>36</v>
      </c>
      <c r="E6">
        <v>8</v>
      </c>
      <c r="F6" t="s">
        <v>65</v>
      </c>
      <c r="G6" s="24">
        <f>C6*E6</f>
        <v>2920</v>
      </c>
      <c r="H6" t="s">
        <v>66</v>
      </c>
    </row>
    <row r="7" spans="1:8" x14ac:dyDescent="0.2">
      <c r="G7" s="25"/>
    </row>
    <row r="9" spans="1:8" x14ac:dyDescent="0.2">
      <c r="A9" t="s">
        <v>59</v>
      </c>
      <c r="B9" t="s">
        <v>57</v>
      </c>
      <c r="C9">
        <v>60</v>
      </c>
      <c r="D9" t="s">
        <v>54</v>
      </c>
      <c r="E9">
        <v>54</v>
      </c>
      <c r="F9" t="s">
        <v>55</v>
      </c>
      <c r="G9">
        <f>(C9*E9)/1000</f>
        <v>3.24</v>
      </c>
      <c r="H9" t="s">
        <v>56</v>
      </c>
    </row>
    <row r="10" spans="1:8" x14ac:dyDescent="0.2">
      <c r="C10">
        <v>90</v>
      </c>
      <c r="D10" t="s">
        <v>54</v>
      </c>
      <c r="E10">
        <v>185</v>
      </c>
      <c r="F10" t="s">
        <v>55</v>
      </c>
      <c r="G10">
        <f>(C10*E10)/1000</f>
        <v>16.649999999999999</v>
      </c>
      <c r="H10" t="s">
        <v>56</v>
      </c>
    </row>
    <row r="11" spans="1:8" x14ac:dyDescent="0.2">
      <c r="E11" s="58">
        <f>SUM(E9:E10)</f>
        <v>239</v>
      </c>
      <c r="F11" t="s">
        <v>55</v>
      </c>
      <c r="G11" s="52">
        <f>SUM(G9:G10)</f>
        <v>19.89</v>
      </c>
      <c r="H11" t="s">
        <v>56</v>
      </c>
    </row>
    <row r="12" spans="1:8" x14ac:dyDescent="0.2">
      <c r="B12" t="s">
        <v>67</v>
      </c>
      <c r="G12" s="25">
        <f>C5*G6*G11</f>
        <v>225926.53200000004</v>
      </c>
      <c r="H12" t="s">
        <v>5</v>
      </c>
    </row>
    <row r="16" spans="1:8" x14ac:dyDescent="0.2">
      <c r="A16" t="s">
        <v>60</v>
      </c>
      <c r="B16" t="s">
        <v>58</v>
      </c>
      <c r="C16">
        <v>125</v>
      </c>
      <c r="D16" t="s">
        <v>54</v>
      </c>
      <c r="E16">
        <v>54</v>
      </c>
      <c r="F16" t="s">
        <v>55</v>
      </c>
      <c r="G16">
        <f>(C16*E16)/1000</f>
        <v>6.75</v>
      </c>
      <c r="H16" t="s">
        <v>56</v>
      </c>
    </row>
    <row r="17" spans="2:8" x14ac:dyDescent="0.2">
      <c r="C17">
        <v>250</v>
      </c>
      <c r="D17" t="s">
        <v>54</v>
      </c>
      <c r="E17">
        <v>185</v>
      </c>
      <c r="F17" t="s">
        <v>55</v>
      </c>
      <c r="G17">
        <f>(C17*E17)/1000</f>
        <v>46.25</v>
      </c>
      <c r="H17" t="s">
        <v>56</v>
      </c>
    </row>
    <row r="18" spans="2:8" x14ac:dyDescent="0.2">
      <c r="G18" s="53">
        <f>SUM(G16:G17)</f>
        <v>53</v>
      </c>
      <c r="H18" t="s">
        <v>56</v>
      </c>
    </row>
    <row r="19" spans="2:8" x14ac:dyDescent="0.2">
      <c r="B19" t="s">
        <v>67</v>
      </c>
      <c r="G19" s="25">
        <f>C5*G6*G18</f>
        <v>602016.4</v>
      </c>
      <c r="H19" t="s">
        <v>5</v>
      </c>
    </row>
    <row r="21" spans="2:8" ht="16.5" x14ac:dyDescent="0.35">
      <c r="B21" t="s">
        <v>61</v>
      </c>
      <c r="G21" s="26">
        <f>G18-G11</f>
        <v>33.11</v>
      </c>
      <c r="H21" t="s">
        <v>56</v>
      </c>
    </row>
    <row r="22" spans="2:8" ht="16.5" x14ac:dyDescent="0.35">
      <c r="B22" t="s">
        <v>61</v>
      </c>
      <c r="G22" s="27">
        <f>G19-G12</f>
        <v>376089.86800000002</v>
      </c>
      <c r="H22" t="s">
        <v>5</v>
      </c>
    </row>
    <row r="23" spans="2:8" ht="16.5" x14ac:dyDescent="0.35">
      <c r="B23" t="s">
        <v>69</v>
      </c>
      <c r="G23" s="28">
        <f>ROUND(B3/G22,2)</f>
        <v>7.76</v>
      </c>
      <c r="H23" t="s">
        <v>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I17" sqref="I17"/>
    </sheetView>
  </sheetViews>
  <sheetFormatPr defaultRowHeight="14.25" x14ac:dyDescent="0.2"/>
  <cols>
    <col min="2" max="2" width="16.625" customWidth="1"/>
    <col min="5" max="6" width="10.375" bestFit="1" customWidth="1"/>
  </cols>
  <sheetData>
    <row r="1" spans="1:9" x14ac:dyDescent="0.2">
      <c r="A1" s="71" t="s">
        <v>70</v>
      </c>
      <c r="B1" s="71"/>
      <c r="C1" s="71"/>
      <c r="D1" s="71"/>
      <c r="E1" s="71"/>
      <c r="F1" s="71"/>
      <c r="G1" s="71"/>
      <c r="H1" s="71"/>
      <c r="I1" s="71"/>
    </row>
    <row r="2" spans="1:9" x14ac:dyDescent="0.2">
      <c r="A2" s="30"/>
      <c r="B2" s="30"/>
      <c r="C2" s="30"/>
      <c r="D2" s="30"/>
      <c r="E2" s="30"/>
      <c r="F2" s="30"/>
      <c r="G2" s="30"/>
      <c r="H2" s="30"/>
      <c r="I2" s="30"/>
    </row>
    <row r="3" spans="1:9" x14ac:dyDescent="0.2">
      <c r="B3" s="31" t="s">
        <v>58</v>
      </c>
      <c r="C3" s="32"/>
      <c r="D3" s="31" t="s">
        <v>71</v>
      </c>
      <c r="E3" s="32"/>
      <c r="F3" s="31" t="s">
        <v>25</v>
      </c>
      <c r="G3" s="32"/>
    </row>
    <row r="4" spans="1:9" x14ac:dyDescent="0.2">
      <c r="B4" s="33" t="s">
        <v>72</v>
      </c>
      <c r="C4" s="34"/>
      <c r="D4" s="33" t="s">
        <v>57</v>
      </c>
      <c r="E4" s="34"/>
      <c r="F4" s="35"/>
      <c r="G4" s="34"/>
    </row>
    <row r="5" spans="1:9" x14ac:dyDescent="0.2">
      <c r="B5" s="36">
        <v>28</v>
      </c>
      <c r="C5" s="37" t="s">
        <v>54</v>
      </c>
      <c r="D5" s="36">
        <v>18</v>
      </c>
      <c r="E5" s="37" t="s">
        <v>54</v>
      </c>
      <c r="F5" s="38">
        <f>628*2</f>
        <v>1256</v>
      </c>
      <c r="G5" s="37" t="s">
        <v>73</v>
      </c>
    </row>
    <row r="7" spans="1:9" x14ac:dyDescent="0.2">
      <c r="A7" s="39" t="s">
        <v>61</v>
      </c>
      <c r="B7">
        <f>(B5-D5)/1000</f>
        <v>0.01</v>
      </c>
      <c r="C7" s="39" t="s">
        <v>74</v>
      </c>
      <c r="E7" t="s">
        <v>58</v>
      </c>
      <c r="F7" t="s">
        <v>71</v>
      </c>
    </row>
    <row r="8" spans="1:9" x14ac:dyDescent="0.2">
      <c r="A8" s="39" t="s">
        <v>75</v>
      </c>
      <c r="B8">
        <v>10</v>
      </c>
      <c r="C8" s="39" t="s">
        <v>76</v>
      </c>
      <c r="E8" s="56">
        <f>(B5*F5)/1000</f>
        <v>35.167999999999999</v>
      </c>
      <c r="F8" s="57">
        <f>(D5*F5)/1000</f>
        <v>22.608000000000001</v>
      </c>
      <c r="G8" t="s">
        <v>78</v>
      </c>
    </row>
    <row r="9" spans="1:9" x14ac:dyDescent="0.2">
      <c r="B9">
        <v>240</v>
      </c>
      <c r="C9" s="39" t="s">
        <v>77</v>
      </c>
      <c r="F9" s="25"/>
    </row>
    <row r="10" spans="1:9" x14ac:dyDescent="0.2">
      <c r="A10" s="39" t="s">
        <v>61</v>
      </c>
      <c r="B10" s="40">
        <f>B7*B8*B9*F5</f>
        <v>30144</v>
      </c>
      <c r="C10" s="39" t="s">
        <v>78</v>
      </c>
    </row>
    <row r="12" spans="1:9" x14ac:dyDescent="0.2">
      <c r="A12" s="39" t="s">
        <v>63</v>
      </c>
      <c r="B12" s="55">
        <f>รายการคำนวณ!C11</f>
        <v>3.89</v>
      </c>
      <c r="C12" s="39" t="s">
        <v>79</v>
      </c>
    </row>
    <row r="13" spans="1:9" x14ac:dyDescent="0.2">
      <c r="A13" s="39" t="s">
        <v>61</v>
      </c>
      <c r="B13" s="25">
        <f>B10*B12</f>
        <v>117260.16</v>
      </c>
      <c r="C13" s="39" t="s">
        <v>5</v>
      </c>
    </row>
    <row r="15" spans="1:9" x14ac:dyDescent="0.2">
      <c r="A15" s="39" t="s">
        <v>52</v>
      </c>
      <c r="B15" s="24">
        <v>827362</v>
      </c>
      <c r="C15" s="39" t="s">
        <v>34</v>
      </c>
    </row>
    <row r="17" spans="1:3" x14ac:dyDescent="0.2">
      <c r="A17" s="41" t="s">
        <v>80</v>
      </c>
      <c r="B17" s="42">
        <f>B15/B13</f>
        <v>7.0557809233758508</v>
      </c>
      <c r="C17" s="41" t="s">
        <v>68</v>
      </c>
    </row>
    <row r="19" spans="1:3" x14ac:dyDescent="0.2">
      <c r="A19" s="43" t="s">
        <v>81</v>
      </c>
      <c r="B19" s="44">
        <v>775284.84</v>
      </c>
      <c r="C19" s="43" t="s">
        <v>34</v>
      </c>
    </row>
    <row r="20" spans="1:3" x14ac:dyDescent="0.2">
      <c r="A20" t="s">
        <v>82</v>
      </c>
      <c r="B20">
        <f>ROUND(B19/B13,2)</f>
        <v>6.61</v>
      </c>
      <c r="C20" t="s">
        <v>68</v>
      </c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6</vt:i4>
      </vt:variant>
    </vt:vector>
  </HeadingPairs>
  <TitlesOfParts>
    <vt:vector size="6" baseType="lpstr">
      <vt:lpstr>62</vt:lpstr>
      <vt:lpstr>รายการคำนวณ</vt:lpstr>
      <vt:lpstr>ข้อมูลแอร์ส่วนกลาง</vt:lpstr>
      <vt:lpstr>แอร์หอพัก</vt:lpstr>
      <vt:lpstr>เปลี่ยนโคมไฟถนน</vt:lpstr>
      <vt:lpstr>เปลี่ยนหลอดไฟห้องเรียน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</dc:creator>
  <cp:lastModifiedBy>Windows User</cp:lastModifiedBy>
  <cp:lastPrinted>2017-10-19T02:45:13Z</cp:lastPrinted>
  <dcterms:created xsi:type="dcterms:W3CDTF">2012-09-04T08:33:00Z</dcterms:created>
  <dcterms:modified xsi:type="dcterms:W3CDTF">2021-02-16T02:46:57Z</dcterms:modified>
</cp:coreProperties>
</file>